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9720" windowHeight="3495" activeTab="0"/>
  </bookViews>
  <sheets>
    <sheet name="Sheet1" sheetId="1" r:id="rId1"/>
  </sheets>
  <definedNames>
    <definedName name="_xlnm.Print_Area" localSheetId="0">'Sheet1'!$A$4:$J$678</definedName>
  </definedNames>
  <calcPr fullCalcOnLoad="1"/>
</workbook>
</file>

<file path=xl/sharedStrings.xml><?xml version="1.0" encoding="utf-8"?>
<sst xmlns="http://schemas.openxmlformats.org/spreadsheetml/2006/main" count="411" uniqueCount="223">
  <si>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</si>
  <si>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</si>
  <si>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</si>
  <si>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</si>
  <si>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</si>
  <si>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</si>
  <si>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</si>
  <si>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</si>
  <si>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</si>
  <si>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</si>
  <si>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</si>
  <si>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</si>
  <si>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</si>
  <si>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</si>
  <si>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</si>
  <si>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</si>
  <si>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</si>
  <si>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Depreciation and amortisation</t>
  </si>
  <si>
    <t>Other operating expenses</t>
  </si>
  <si>
    <t>Finance costs</t>
  </si>
  <si>
    <t>Share of results of an associate company</t>
  </si>
  <si>
    <t>Taxation</t>
  </si>
  <si>
    <t>Share of taxation of an asociate company</t>
  </si>
  <si>
    <t>Minority interests</t>
  </si>
  <si>
    <t>Audited</t>
  </si>
  <si>
    <t>As at</t>
  </si>
  <si>
    <t>31 December 2002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</si>
  <si>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</si>
  <si>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</si>
  <si>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</si>
  <si>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</si>
  <si>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</si>
  <si>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</si>
  <si>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</si>
  <si>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</si>
  <si>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</si>
  <si>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</si>
  <si>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</si>
  <si>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</si>
  <si>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</si>
  <si>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</si>
  <si>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</si>
  <si>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Tax payables</t>
  </si>
  <si>
    <t>NET CURRENT ASSETS</t>
  </si>
  <si>
    <t>FINANCED BY:</t>
  </si>
  <si>
    <t>Share capital</t>
  </si>
  <si>
    <t>Reserves</t>
  </si>
  <si>
    <t>Shareholders'equity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</si>
  <si>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</si>
  <si>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</si>
  <si>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</si>
  <si>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</si>
  <si>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</si>
  <si>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</si>
  <si>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</si>
  <si>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</si>
  <si>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</si>
  <si>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KUALA LUMPUR CITY CORPORATION BERHAD</t>
  </si>
  <si>
    <t>CONDENSED CONSOLIDATED CASH FLOW STATEMENT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</si>
  <si>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</si>
  <si>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</si>
  <si>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</si>
  <si>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</si>
  <si>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</si>
  <si>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Interest received</t>
  </si>
  <si>
    <t>CASH FLOWS FROM INVESTING ACTIVITIES</t>
  </si>
  <si>
    <t>Purchase of property, plant &amp; equipment</t>
  </si>
  <si>
    <t>CASH AND CASH EQUIVALENTS</t>
  </si>
  <si>
    <t xml:space="preserve"> AT BEGINNING OF FINANCIAL YEAR</t>
  </si>
  <si>
    <t>Cash and cash equivalents comprise:</t>
  </si>
  <si>
    <t>Cash and bank balances</t>
  </si>
  <si>
    <t>Deposits with licensed banks</t>
  </si>
  <si>
    <t>Less: monies held in trust</t>
  </si>
  <si>
    <t>A8.</t>
  </si>
  <si>
    <t>Segmental Information</t>
  </si>
  <si>
    <t>Stock broking</t>
  </si>
  <si>
    <t>Investment</t>
  </si>
  <si>
    <t>Property</t>
  </si>
  <si>
    <t>Eliminations</t>
  </si>
  <si>
    <t>Consolidated</t>
  </si>
  <si>
    <t>and related</t>
  </si>
  <si>
    <t>financial services</t>
  </si>
  <si>
    <t>REVENUE AND EXPENSES</t>
  </si>
  <si>
    <t>Revenue</t>
  </si>
  <si>
    <t>External</t>
  </si>
  <si>
    <t>Results</t>
  </si>
  <si>
    <t>Finance cost, net</t>
  </si>
  <si>
    <t>ASSETS AND LIABILITIES</t>
  </si>
  <si>
    <t>Segment assets</t>
  </si>
  <si>
    <t>Investment in equity method of an</t>
  </si>
  <si>
    <t xml:space="preserve">  associate company</t>
  </si>
  <si>
    <t>Consolidated total assets</t>
  </si>
  <si>
    <t>Segment liabilities</t>
  </si>
  <si>
    <t>Consolidated segment liabilities</t>
  </si>
  <si>
    <t>OTHER INFORMATION</t>
  </si>
  <si>
    <t>Capital expenditure</t>
  </si>
  <si>
    <t>Amortisation</t>
  </si>
  <si>
    <t>Segmental reporting by geograpical location has not been prepared as the Group's operations are carried out in Malaysia.</t>
  </si>
  <si>
    <t>Taxation comprises of the following:</t>
  </si>
  <si>
    <t>Current quarter</t>
  </si>
  <si>
    <t>Cumulative current</t>
  </si>
  <si>
    <t>year to date</t>
  </si>
  <si>
    <t>Provision for current year</t>
  </si>
  <si>
    <t xml:space="preserve">The Unaudited Condensed Consolidated Income Statement should be read in conjuction with the </t>
  </si>
  <si>
    <t>Annual Financial Satement for the year ended 31 December 2002</t>
  </si>
  <si>
    <t>UNAUDITED CONDENSED CONSOLIDATED INCOME STATEMENT</t>
  </si>
  <si>
    <t>UNAUDITED CONDENSED CONSOLIDATED BALANCE SHEET</t>
  </si>
  <si>
    <t>UNAUDITED CONDENSED CONSOLIDATED STATEMENT OF CHANGES IN EQUITY</t>
  </si>
  <si>
    <t>At 1 January 2002</t>
  </si>
  <si>
    <t>SUMMARY OF KEY INFORMATION</t>
  </si>
  <si>
    <t>Dividend per share (sen)</t>
  </si>
  <si>
    <t>Net Tangible Asset per share (sen)</t>
  </si>
  <si>
    <t>Earning Per Share ("EPS") / Loss Per Share ("LPS")</t>
  </si>
  <si>
    <t>(a)</t>
  </si>
  <si>
    <t xml:space="preserve">Weighted average no of ordinary </t>
  </si>
  <si>
    <t>shares in issue used as denominator</t>
  </si>
  <si>
    <t>in the calculation of basic EPS / LPS</t>
  </si>
  <si>
    <t>(b)</t>
  </si>
  <si>
    <t>Diluted Earnings Per Share</t>
  </si>
  <si>
    <t>N/A</t>
  </si>
  <si>
    <t>By order of the Board</t>
  </si>
  <si>
    <t>WONG KEO ROU (MAICSA 7021435)</t>
  </si>
  <si>
    <t>Secretary</t>
  </si>
  <si>
    <t>Kuala Lumpur</t>
  </si>
  <si>
    <t>Basic Earnings / (Loss) Per Share</t>
  </si>
  <si>
    <t>Unaudited</t>
  </si>
  <si>
    <t>Fund</t>
  </si>
  <si>
    <t>Interest expense</t>
  </si>
  <si>
    <t>Interest paid</t>
  </si>
  <si>
    <t>Taxes paid</t>
  </si>
  <si>
    <t>B14.</t>
  </si>
  <si>
    <t xml:space="preserve">The Unaudited Condensed Consolidated Balance Sheet should be read in conjuction with the </t>
  </si>
  <si>
    <t xml:space="preserve">The Unaudited Condensed Consolidated Statement of Changes in Equity should be read in conjuction with the </t>
  </si>
  <si>
    <t xml:space="preserve">The Unaudited Condensed Consolidated Cash Flow Statement should be read in conjuction with the </t>
  </si>
  <si>
    <t xml:space="preserve">holding   </t>
  </si>
  <si>
    <t xml:space="preserve">rental  </t>
  </si>
  <si>
    <t xml:space="preserve">AS AT END OF </t>
  </si>
  <si>
    <t>CURRENT QUARTER</t>
  </si>
  <si>
    <t>AS AT PRECEDING</t>
  </si>
  <si>
    <t>FINANCIAL YEAR</t>
  </si>
  <si>
    <t>Basic Profit/(Loss) Per Share (sen)</t>
  </si>
  <si>
    <t>Profit/(loss) after tax and minoritiy interest</t>
  </si>
  <si>
    <t>Profit/(loss) before taxation</t>
  </si>
  <si>
    <t>Profit/(loss) for the period</t>
  </si>
  <si>
    <t>Basic earning/(loss) per share (sen)</t>
  </si>
  <si>
    <t>Profit/(loss) from operations</t>
  </si>
  <si>
    <t>Profit/(loss) after taxation</t>
  </si>
  <si>
    <t>Share of profits from associated company</t>
  </si>
  <si>
    <t xml:space="preserve">Group's profit/(loss) after tax and </t>
  </si>
  <si>
    <t xml:space="preserve">minority interests used as numerator </t>
  </si>
  <si>
    <t>Bank overdraft</t>
  </si>
  <si>
    <t>Associated company</t>
  </si>
  <si>
    <t>B5.   Taxation</t>
  </si>
  <si>
    <t>Short term borrowings</t>
  </si>
  <si>
    <t>Taxes refunded</t>
  </si>
  <si>
    <t>Dividends</t>
  </si>
  <si>
    <t>Gain on disposal of property, plant and equipment</t>
  </si>
  <si>
    <t>Proceeds from disposal of property, plant and equipment</t>
  </si>
  <si>
    <t>CASH FLOW FROM FINANCING ACTIVITIES</t>
  </si>
  <si>
    <t>Dividend paid</t>
  </si>
  <si>
    <t>Net profit/(loss) after taxation</t>
  </si>
  <si>
    <t>Net profit/(loss) for the period</t>
  </si>
  <si>
    <t>Segmental Information (Cont'd)</t>
  </si>
  <si>
    <t>Profit/(Loss) before taxation</t>
  </si>
  <si>
    <t>Net cash (used in)/generated from operating activities</t>
  </si>
  <si>
    <t>Net cash generated from/(used in) financing activities</t>
  </si>
  <si>
    <t>Net cash generated from investing activities</t>
  </si>
  <si>
    <t>(Increase)/decrease in receivables</t>
  </si>
  <si>
    <t>Increase/(decrease) in payables</t>
  </si>
  <si>
    <t>31 Dec 2003</t>
  </si>
  <si>
    <t>31 Dec 2002</t>
  </si>
  <si>
    <t>AS AT 31 DECEMBER 2003</t>
  </si>
  <si>
    <t>31 December 2003</t>
  </si>
  <si>
    <t>FOR THE YEAR ENDED 31 DECEMBER 2003</t>
  </si>
  <si>
    <t>for the year ended 31 December 2003</t>
  </si>
  <si>
    <t>At 31 December 2003</t>
  </si>
  <si>
    <t>for the year ended 31 December 2002</t>
  </si>
  <si>
    <t>At 31 December 2002</t>
  </si>
  <si>
    <t xml:space="preserve"> AT END OF FINANCIAL YEAR</t>
  </si>
  <si>
    <t>year ended 31 December 2003</t>
  </si>
  <si>
    <t>year ended 31 December 2002</t>
  </si>
  <si>
    <t>27th February, 2004</t>
  </si>
  <si>
    <t>FOR THE FOURTH QUARTER ENDED 31 DECEMBER 2003</t>
  </si>
  <si>
    <t>Accretion of bonds</t>
  </si>
  <si>
    <t>Write down of goodwill on consolidation</t>
  </si>
  <si>
    <t>Bad debts written off</t>
  </si>
  <si>
    <t>Provision for bad and doubtful debts, net of reversal</t>
  </si>
  <si>
    <t>Write down of slow moving inventories</t>
  </si>
  <si>
    <t>Write down of property, plant and equipment</t>
  </si>
  <si>
    <t>Gain on disposal of short term investments</t>
  </si>
  <si>
    <t>Acquisition of shares in subsidiaries</t>
  </si>
  <si>
    <t>Dividend received</t>
  </si>
  <si>
    <t>Purchase of short term investments</t>
  </si>
  <si>
    <t>Property, plant and equipment written off</t>
  </si>
  <si>
    <t>Inter-segment</t>
  </si>
  <si>
    <t>Total revenue</t>
  </si>
  <si>
    <t xml:space="preserve">Segment results before waiver of </t>
  </si>
  <si>
    <t>inter-company balances</t>
  </si>
  <si>
    <t>Waiver of inter-company balances</t>
  </si>
  <si>
    <t>Segment results, representing</t>
  </si>
  <si>
    <t xml:space="preserve"> profit/(loss) from operations</t>
  </si>
  <si>
    <t>Provision for liabilities on tax savings</t>
  </si>
  <si>
    <t>2003</t>
  </si>
  <si>
    <t>2002</t>
  </si>
  <si>
    <t>Net loss for the year</t>
  </si>
  <si>
    <t>Net profit for the year</t>
  </si>
  <si>
    <t>Profit/(loss) for the quarter/year</t>
  </si>
  <si>
    <t>Impairment loss</t>
  </si>
  <si>
    <t xml:space="preserve">  from business acquisition</t>
  </si>
  <si>
    <t>FOR THE YEAR ENDED 31 DECEMBER 2003 (CONT'D)</t>
  </si>
  <si>
    <t xml:space="preserve">Provision for (appreciation)/diminution in value of </t>
  </si>
  <si>
    <t>short term investments</t>
  </si>
  <si>
    <t>Proceeds from disposal of short term investments</t>
  </si>
  <si>
    <t>Provision for bad and doubtful debts,</t>
  </si>
  <si>
    <t xml:space="preserve">  net of reversal</t>
  </si>
  <si>
    <t>B13.</t>
  </si>
  <si>
    <t>Comparative figures</t>
  </si>
  <si>
    <t>Certain comparative figures have been reclassified to conform with the presentation for current year.</t>
  </si>
  <si>
    <t>Operating profit/(loss) before working capital changes</t>
  </si>
  <si>
    <t>Cash (used in)/generated from operations</t>
  </si>
  <si>
    <t xml:space="preserve">NET (DECREASE)/INCREASE IN </t>
  </si>
  <si>
    <t>Deferred tax</t>
  </si>
  <si>
    <t>Drawdown of short term loan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</si>
</sst>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0_);\(0\)"/>
    <numFmt numFmtId="174" formatCode="_(* #,##0.00_);_(* \(#,##0.00\);_(* &quot;-&quot;_);_(@_)"/>
    <numFmt numFmtId="175" formatCode="_(* #,##0_);_(* \(#,##0\);_(* &quot;-&quot;??_);_(@_)"/>
    <numFmt numFmtId="176" formatCode="[$-409]h:mm:ss\ AM/PM"/>
    <numFmt numFmtId="177" formatCode="[$-409]dddd\,\ mmmm\ dd\,\ yyyy"/>
    <numFmt numFmtId="178" formatCode="0_);[Red]\(0\)"/>
    <numFmt numFmtId="179" formatCode="_(* #,##0.0_);_(* \(#,##0.0\);_(* &quot;-&quot;??_);_(@_)"/>
  </numFmts>
  <fonts count="6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 horizontal="center"/>
    </xf>
    <xf numFmtId="173" fontId="1" fillId="0" borderId="1" xfId="15" applyNumberFormat="1" applyFont="1" applyBorder="1" applyAlignment="1" quotePrefix="1">
      <alignment horizontal="center"/>
    </xf>
    <xf numFmtId="173" fontId="1" fillId="0" borderId="2" xfId="15" applyNumberFormat="1" applyFont="1" applyBorder="1" applyAlignment="1" quotePrefix="1">
      <alignment horizontal="center"/>
    </xf>
    <xf numFmtId="173" fontId="1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2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5" xfId="15" applyNumberFormat="1" applyFont="1" applyBorder="1" applyAlignment="1">
      <alignment/>
    </xf>
    <xf numFmtId="41" fontId="2" fillId="0" borderId="6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7" xfId="15" applyNumberFormat="1" applyFont="1" applyBorder="1" applyAlignment="1">
      <alignment/>
    </xf>
    <xf numFmtId="41" fontId="2" fillId="0" borderId="8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72" fontId="2" fillId="0" borderId="10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11" xfId="15" applyNumberFormat="1" applyFont="1" applyBorder="1" applyAlignment="1">
      <alignment/>
    </xf>
    <xf numFmtId="172" fontId="2" fillId="0" borderId="12" xfId="15" applyNumberFormat="1" applyFont="1" applyBorder="1" applyAlignment="1">
      <alignment/>
    </xf>
    <xf numFmtId="175" fontId="2" fillId="0" borderId="13" xfId="15" applyNumberFormat="1" applyFont="1" applyBorder="1" applyAlignment="1">
      <alignment/>
    </xf>
    <xf numFmtId="175" fontId="2" fillId="0" borderId="0" xfId="15" applyNumberFormat="1" applyFont="1" applyBorder="1" applyAlignment="1">
      <alignment/>
    </xf>
    <xf numFmtId="172" fontId="2" fillId="0" borderId="13" xfId="15" applyNumberFormat="1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15" applyNumberFormat="1" applyFont="1" applyAlignment="1">
      <alignment horizontal="right"/>
    </xf>
    <xf numFmtId="175" fontId="2" fillId="0" borderId="0" xfId="15" applyNumberFormat="1" applyFont="1" applyAlignment="1">
      <alignment horizontal="right"/>
    </xf>
    <xf numFmtId="172" fontId="2" fillId="0" borderId="15" xfId="15" applyNumberFormat="1" applyFont="1" applyBorder="1" applyAlignment="1">
      <alignment horizontal="right"/>
    </xf>
    <xf numFmtId="175" fontId="2" fillId="0" borderId="15" xfId="15" applyNumberFormat="1" applyFont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>
      <alignment/>
    </xf>
    <xf numFmtId="0" fontId="1" fillId="0" borderId="9" xfId="0" applyFont="1" applyBorder="1" applyAlignment="1">
      <alignment horizontal="right"/>
    </xf>
    <xf numFmtId="15" fontId="1" fillId="0" borderId="10" xfId="0" applyNumberFormat="1" applyFont="1" applyBorder="1" applyAlignment="1" quotePrefix="1">
      <alignment horizontal="right"/>
    </xf>
    <xf numFmtId="37" fontId="1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/>
    </xf>
    <xf numFmtId="175" fontId="2" fillId="0" borderId="13" xfId="0" applyNumberFormat="1" applyFont="1" applyFill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center"/>
    </xf>
    <xf numFmtId="41" fontId="2" fillId="0" borderId="17" xfId="15" applyNumberFormat="1" applyFont="1" applyBorder="1" applyAlignment="1">
      <alignment/>
    </xf>
    <xf numFmtId="41" fontId="2" fillId="0" borderId="18" xfId="15" applyNumberFormat="1" applyFont="1" applyBorder="1" applyAlignment="1">
      <alignment/>
    </xf>
    <xf numFmtId="41" fontId="2" fillId="0" borderId="15" xfId="15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9" xfId="15" applyNumberFormat="1" applyFont="1" applyBorder="1" applyAlignment="1">
      <alignment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/>
    </xf>
    <xf numFmtId="41" fontId="2" fillId="0" borderId="23" xfId="15" applyNumberFormat="1" applyFont="1" applyBorder="1" applyAlignment="1">
      <alignment horizontal="center"/>
    </xf>
    <xf numFmtId="15" fontId="2" fillId="0" borderId="23" xfId="15" applyNumberFormat="1" applyFont="1" applyBorder="1" applyAlignment="1" quotePrefix="1">
      <alignment horizontal="center"/>
    </xf>
    <xf numFmtId="41" fontId="2" fillId="0" borderId="23" xfId="15" applyNumberFormat="1" applyFont="1" applyBorder="1" applyAlignment="1" quotePrefix="1">
      <alignment horizontal="center"/>
    </xf>
    <xf numFmtId="41" fontId="2" fillId="0" borderId="24" xfId="15" applyNumberFormat="1" applyFont="1" applyBorder="1" applyAlignment="1">
      <alignment/>
    </xf>
    <xf numFmtId="41" fontId="2" fillId="0" borderId="25" xfId="15" applyNumberFormat="1" applyFont="1" applyBorder="1" applyAlignment="1">
      <alignment horizontal="center"/>
    </xf>
    <xf numFmtId="41" fontId="2" fillId="0" borderId="26" xfId="15" applyNumberFormat="1" applyFont="1" applyBorder="1" applyAlignment="1">
      <alignment/>
    </xf>
    <xf numFmtId="41" fontId="2" fillId="0" borderId="27" xfId="15" applyNumberFormat="1" applyFont="1" applyBorder="1" applyAlignment="1">
      <alignment/>
    </xf>
    <xf numFmtId="41" fontId="1" fillId="0" borderId="28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 horizontal="right"/>
    </xf>
    <xf numFmtId="41" fontId="2" fillId="0" borderId="3" xfId="15" applyNumberFormat="1" applyFont="1" applyBorder="1" applyAlignment="1">
      <alignment/>
    </xf>
    <xf numFmtId="41" fontId="2" fillId="0" borderId="4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/>
    </xf>
    <xf numFmtId="175" fontId="2" fillId="0" borderId="10" xfId="15" applyNumberFormat="1" applyFont="1" applyBorder="1" applyAlignment="1">
      <alignment/>
    </xf>
    <xf numFmtId="175" fontId="2" fillId="0" borderId="0" xfId="15" applyNumberFormat="1" applyFont="1" applyAlignment="1">
      <alignment/>
    </xf>
    <xf numFmtId="175" fontId="2" fillId="0" borderId="11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31" xfId="0" applyNumberFormat="1" applyFont="1" applyBorder="1" applyAlignment="1">
      <alignment/>
    </xf>
    <xf numFmtId="173" fontId="1" fillId="0" borderId="32" xfId="15" applyNumberFormat="1" applyFont="1" applyBorder="1" applyAlignment="1">
      <alignment horizontal="center"/>
    </xf>
    <xf numFmtId="173" fontId="1" fillId="0" borderId="33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1.emf" /><Relationship Id="rId10" Type="http://schemas.openxmlformats.org/officeDocument/2006/relationships/image" Target="../media/image2.emf" /><Relationship Id="rId1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28"/>
  <sheetViews>
    <sheetView tabSelected="1" view="pageBreakPreview" zoomScale="60" zoomScaleNormal="60" workbookViewId="0" topLeftCell="D612">
      <selection activeCell="I612" sqref="I612"/>
    </sheetView>
  </sheetViews>
  <sheetFormatPr defaultColWidth="9.140625" defaultRowHeight="12.75"/>
  <cols>
    <col min="1" max="1" width="4.140625" style="2" customWidth="1"/>
    <col min="2" max="2" width="2.28125" style="2" customWidth="1"/>
    <col min="3" max="3" width="4.57421875" style="2" customWidth="1"/>
    <col min="4" max="4" width="53.140625" style="2" customWidth="1"/>
    <col min="5" max="5" width="18.57421875" style="2" customWidth="1"/>
    <col min="6" max="6" width="27.28125" style="2" customWidth="1"/>
    <col min="7" max="7" width="0.9921875" style="2" customWidth="1"/>
    <col min="8" max="8" width="25.00390625" style="2" customWidth="1"/>
    <col min="9" max="9" width="20.28125" style="2" customWidth="1"/>
    <col min="10" max="10" width="19.00390625" style="2" customWidth="1"/>
    <col min="11" max="11" width="8.00390625" style="2" customWidth="1"/>
    <col min="12" max="12" width="16.57421875" style="2" customWidth="1"/>
    <col min="13" max="16384" width="8.00390625" style="2" customWidth="1"/>
  </cols>
  <sheetData>
    <row r="4" s="1" customFormat="1" ht="20.25">
      <c r="B4" s="1" t="s">
        <v>0</v>
      </c>
    </row>
    <row r="5" s="1" customFormat="1" ht="20.25">
      <c r="B5" s="1" t="s">
        <v>1</v>
      </c>
    </row>
    <row r="7" spans="2:3" ht="20.25">
      <c r="B7" s="1" t="s">
        <v>109</v>
      </c>
      <c r="C7" s="1"/>
    </row>
    <row r="8" spans="2:13" ht="20.25">
      <c r="B8" s="1" t="s">
        <v>182</v>
      </c>
      <c r="C8" s="1"/>
      <c r="D8" s="1"/>
      <c r="E8" s="3"/>
      <c r="F8" s="3"/>
      <c r="G8" s="3"/>
      <c r="H8" s="3"/>
      <c r="I8" s="3"/>
      <c r="J8" s="3"/>
      <c r="K8" s="4"/>
      <c r="L8" s="4"/>
      <c r="M8" s="4"/>
    </row>
    <row r="9" spans="2:13" ht="20.25">
      <c r="B9" s="1"/>
      <c r="C9" s="1"/>
      <c r="D9" s="1"/>
      <c r="E9" s="3"/>
      <c r="F9" s="3"/>
      <c r="G9" s="3"/>
      <c r="H9" s="3"/>
      <c r="I9" s="3"/>
      <c r="J9" s="3"/>
      <c r="K9" s="4"/>
      <c r="L9" s="4"/>
      <c r="M9" s="4"/>
    </row>
    <row r="10" spans="2:13" ht="20.25">
      <c r="B10" s="1"/>
      <c r="C10" s="1"/>
      <c r="D10" s="1"/>
      <c r="E10" s="3"/>
      <c r="F10" s="3"/>
      <c r="G10" s="3"/>
      <c r="H10" s="3"/>
      <c r="I10" s="3"/>
      <c r="J10" s="3"/>
      <c r="K10" s="4"/>
      <c r="L10" s="4"/>
      <c r="M10" s="4"/>
    </row>
    <row r="11" spans="2:13" ht="20.25">
      <c r="B11" s="1"/>
      <c r="C11" s="1"/>
      <c r="D11" s="1"/>
      <c r="E11" s="3"/>
      <c r="F11" s="3"/>
      <c r="G11" s="3"/>
      <c r="H11" s="3"/>
      <c r="I11" s="3"/>
      <c r="J11" s="3"/>
      <c r="K11" s="4"/>
      <c r="L11" s="4"/>
      <c r="M11" s="4"/>
    </row>
    <row r="12" spans="2:13" ht="20.25">
      <c r="B12" s="1"/>
      <c r="C12" s="1"/>
      <c r="D12" s="1"/>
      <c r="E12" s="3"/>
      <c r="F12" s="3"/>
      <c r="G12" s="3"/>
      <c r="H12" s="3"/>
      <c r="I12" s="3"/>
      <c r="J12" s="3"/>
      <c r="K12" s="4"/>
      <c r="L12" s="4"/>
      <c r="M12" s="4"/>
    </row>
    <row r="13" ht="21" thickBot="1"/>
    <row r="14" spans="5:13" ht="20.25">
      <c r="E14" s="108" t="s">
        <v>2</v>
      </c>
      <c r="F14" s="109"/>
      <c r="G14" s="5"/>
      <c r="H14" s="108" t="s">
        <v>3</v>
      </c>
      <c r="I14" s="109"/>
      <c r="J14" s="3"/>
      <c r="K14" s="4"/>
      <c r="L14" s="4"/>
      <c r="M14" s="4"/>
    </row>
    <row r="15" spans="5:13" ht="20.25">
      <c r="E15" s="6" t="s">
        <v>4</v>
      </c>
      <c r="F15" s="7" t="s">
        <v>5</v>
      </c>
      <c r="G15" s="5"/>
      <c r="H15" s="6" t="s">
        <v>4</v>
      </c>
      <c r="I15" s="7" t="s">
        <v>6</v>
      </c>
      <c r="J15" s="3"/>
      <c r="K15" s="4"/>
      <c r="L15" s="4"/>
      <c r="M15" s="4"/>
    </row>
    <row r="16" spans="5:13" ht="20.25">
      <c r="E16" s="6" t="s">
        <v>7</v>
      </c>
      <c r="F16" s="7" t="s">
        <v>8</v>
      </c>
      <c r="G16" s="5"/>
      <c r="H16" s="6" t="s">
        <v>9</v>
      </c>
      <c r="I16" s="7" t="s">
        <v>9</v>
      </c>
      <c r="J16" s="3"/>
      <c r="K16" s="4"/>
      <c r="L16" s="4"/>
      <c r="M16" s="4"/>
    </row>
    <row r="17" spans="5:13" ht="20.25">
      <c r="E17" s="6" t="s">
        <v>10</v>
      </c>
      <c r="F17" s="7" t="s">
        <v>10</v>
      </c>
      <c r="G17" s="5"/>
      <c r="H17" s="6" t="s">
        <v>11</v>
      </c>
      <c r="I17" s="7" t="s">
        <v>11</v>
      </c>
      <c r="J17" s="3"/>
      <c r="K17" s="4"/>
      <c r="L17" s="4"/>
      <c r="M17" s="4"/>
    </row>
    <row r="18" spans="5:13" ht="20.25">
      <c r="E18" s="6" t="s">
        <v>12</v>
      </c>
      <c r="F18" s="7" t="s">
        <v>12</v>
      </c>
      <c r="G18" s="5"/>
      <c r="H18" s="6" t="s">
        <v>13</v>
      </c>
      <c r="I18" s="7" t="s">
        <v>13</v>
      </c>
      <c r="J18" s="3"/>
      <c r="K18" s="4"/>
      <c r="L18" s="4"/>
      <c r="M18" s="4"/>
    </row>
    <row r="19" spans="5:13" ht="20.25">
      <c r="E19" s="8" t="s">
        <v>169</v>
      </c>
      <c r="F19" s="9" t="s">
        <v>170</v>
      </c>
      <c r="G19" s="10"/>
      <c r="H19" s="8" t="s">
        <v>169</v>
      </c>
      <c r="I19" s="9" t="s">
        <v>170</v>
      </c>
      <c r="J19" s="3"/>
      <c r="K19" s="4"/>
      <c r="L19" s="4"/>
      <c r="M19" s="4"/>
    </row>
    <row r="20" spans="5:13" ht="20.25">
      <c r="E20" s="6"/>
      <c r="F20" s="7"/>
      <c r="G20" s="5"/>
      <c r="H20" s="6"/>
      <c r="I20" s="7"/>
      <c r="J20" s="3"/>
      <c r="K20" s="4"/>
      <c r="L20" s="4"/>
      <c r="M20" s="4"/>
    </row>
    <row r="21" spans="5:13" s="11" customFormat="1" ht="20.25">
      <c r="E21" s="6" t="s">
        <v>14</v>
      </c>
      <c r="F21" s="7" t="s">
        <v>14</v>
      </c>
      <c r="G21" s="5"/>
      <c r="H21" s="6" t="s">
        <v>14</v>
      </c>
      <c r="I21" s="7" t="s">
        <v>14</v>
      </c>
      <c r="J21" s="5"/>
      <c r="K21" s="12"/>
      <c r="L21" s="12"/>
      <c r="M21" s="12"/>
    </row>
    <row r="22" spans="5:9" ht="20.25">
      <c r="E22" s="13"/>
      <c r="F22" s="14"/>
      <c r="H22" s="13"/>
      <c r="I22" s="14"/>
    </row>
    <row r="23" spans="2:9" ht="20.25">
      <c r="B23" s="2" t="s">
        <v>83</v>
      </c>
      <c r="E23" s="15">
        <f>E60</f>
        <v>27647</v>
      </c>
      <c r="F23" s="16">
        <f>F60</f>
        <v>5468</v>
      </c>
      <c r="H23" s="15">
        <f>H60</f>
        <v>69875</v>
      </c>
      <c r="I23" s="16">
        <f>I60</f>
        <v>33315</v>
      </c>
    </row>
    <row r="24" spans="5:9" ht="20.25">
      <c r="E24" s="13"/>
      <c r="F24" s="14"/>
      <c r="H24" s="13"/>
      <c r="I24" s="14"/>
    </row>
    <row r="25" spans="2:9" ht="20.25">
      <c r="B25" s="2" t="s">
        <v>142</v>
      </c>
      <c r="E25" s="15">
        <f>E67</f>
        <v>6793</v>
      </c>
      <c r="F25" s="16">
        <f>F67</f>
        <v>-111519</v>
      </c>
      <c r="H25" s="15">
        <f>H67</f>
        <v>14596</v>
      </c>
      <c r="I25" s="16">
        <f>I67</f>
        <v>-114154</v>
      </c>
    </row>
    <row r="26" spans="5:9" ht="20.25">
      <c r="E26" s="13"/>
      <c r="F26" s="14"/>
      <c r="H26" s="13"/>
      <c r="I26" s="14"/>
    </row>
    <row r="27" spans="2:9" ht="20.25">
      <c r="B27" s="2" t="s">
        <v>141</v>
      </c>
      <c r="E27" s="15">
        <f>E72</f>
        <v>3296</v>
      </c>
      <c r="F27" s="16">
        <f>F72</f>
        <v>-111574</v>
      </c>
      <c r="H27" s="15">
        <f>H72</f>
        <v>8490</v>
      </c>
      <c r="I27" s="16">
        <f>I72</f>
        <v>-115071</v>
      </c>
    </row>
    <row r="28" spans="5:9" ht="20.25">
      <c r="E28" s="13"/>
      <c r="F28" s="14"/>
      <c r="H28" s="13"/>
      <c r="I28" s="14"/>
    </row>
    <row r="29" spans="2:9" ht="20.25">
      <c r="B29" s="2" t="s">
        <v>143</v>
      </c>
      <c r="E29" s="15">
        <f>E27</f>
        <v>3296</v>
      </c>
      <c r="F29" s="16">
        <f>F27</f>
        <v>-111574</v>
      </c>
      <c r="H29" s="15">
        <f>H27</f>
        <v>8490</v>
      </c>
      <c r="I29" s="16">
        <f>I27</f>
        <v>-115071</v>
      </c>
    </row>
    <row r="30" spans="5:9" ht="20.25">
      <c r="E30" s="13"/>
      <c r="F30" s="14"/>
      <c r="H30" s="13"/>
      <c r="I30" s="14"/>
    </row>
    <row r="31" spans="2:9" ht="20.25">
      <c r="B31" s="2" t="s">
        <v>144</v>
      </c>
      <c r="E31" s="17">
        <f>E74</f>
        <v>1.4775763444330876</v>
      </c>
      <c r="F31" s="18">
        <f>F74</f>
        <v>-50.01793175175283</v>
      </c>
      <c r="H31" s="17">
        <f>H74</f>
        <v>3.8060143095378987</v>
      </c>
      <c r="I31" s="18">
        <f>I74</f>
        <v>-51.58561514874388</v>
      </c>
    </row>
    <row r="32" spans="5:9" ht="20.25">
      <c r="E32" s="13"/>
      <c r="F32" s="14"/>
      <c r="H32" s="13"/>
      <c r="I32" s="14"/>
    </row>
    <row r="33" spans="2:9" ht="20.25">
      <c r="B33" s="2" t="s">
        <v>110</v>
      </c>
      <c r="E33" s="13">
        <v>0</v>
      </c>
      <c r="F33" s="14">
        <v>0</v>
      </c>
      <c r="H33" s="13">
        <v>0</v>
      </c>
      <c r="I33" s="14">
        <v>0</v>
      </c>
    </row>
    <row r="34" spans="5:9" ht="20.25">
      <c r="E34" s="13"/>
      <c r="F34" s="14"/>
      <c r="H34" s="13"/>
      <c r="I34" s="14"/>
    </row>
    <row r="35" spans="5:9" ht="20.25">
      <c r="E35" s="110" t="s">
        <v>136</v>
      </c>
      <c r="F35" s="111"/>
      <c r="H35" s="110" t="s">
        <v>138</v>
      </c>
      <c r="I35" s="111"/>
    </row>
    <row r="36" spans="5:9" ht="20.25">
      <c r="E36" s="110" t="s">
        <v>137</v>
      </c>
      <c r="F36" s="111"/>
      <c r="H36" s="110" t="s">
        <v>139</v>
      </c>
      <c r="I36" s="111"/>
    </row>
    <row r="37" spans="5:9" ht="20.25">
      <c r="E37" s="13"/>
      <c r="F37" s="14"/>
      <c r="H37" s="13"/>
      <c r="I37" s="14"/>
    </row>
    <row r="38" spans="2:9" ht="20.25">
      <c r="B38" s="2" t="s">
        <v>111</v>
      </c>
      <c r="E38" s="112">
        <f>(F150-F118)/F148</f>
        <v>0.8684168056377427</v>
      </c>
      <c r="F38" s="113"/>
      <c r="H38" s="112">
        <f>(H150-H118)/H148</f>
        <v>0.8191717323865368</v>
      </c>
      <c r="I38" s="113"/>
    </row>
    <row r="39" spans="5:9" ht="20.25">
      <c r="E39" s="13"/>
      <c r="F39" s="14"/>
      <c r="H39" s="13"/>
      <c r="I39" s="14"/>
    </row>
    <row r="40" spans="5:9" ht="20.25">
      <c r="E40" s="13"/>
      <c r="F40" s="14"/>
      <c r="H40" s="13"/>
      <c r="I40" s="14"/>
    </row>
    <row r="41" spans="5:9" ht="21" thickBot="1">
      <c r="E41" s="19"/>
      <c r="F41" s="20"/>
      <c r="H41" s="19"/>
      <c r="I41" s="20"/>
    </row>
    <row r="44" ht="20.25">
      <c r="J44" s="1"/>
    </row>
    <row r="45" s="1" customFormat="1" ht="20.25">
      <c r="B45" s="1" t="s">
        <v>0</v>
      </c>
    </row>
    <row r="46" s="1" customFormat="1" ht="20.25">
      <c r="B46" s="1" t="s">
        <v>1</v>
      </c>
    </row>
    <row r="47" s="1" customFormat="1" ht="20.25"/>
    <row r="48" spans="2:10" s="1" customFormat="1" ht="20.25">
      <c r="B48" s="1" t="s">
        <v>105</v>
      </c>
      <c r="E48" s="21"/>
      <c r="F48" s="21"/>
      <c r="G48" s="21"/>
      <c r="H48" s="21"/>
      <c r="I48" s="21"/>
      <c r="J48" s="21"/>
    </row>
    <row r="49" spans="2:13" ht="20.25">
      <c r="B49" s="1" t="s">
        <v>182</v>
      </c>
      <c r="C49" s="1"/>
      <c r="D49" s="1"/>
      <c r="E49" s="3"/>
      <c r="F49" s="3"/>
      <c r="G49" s="3"/>
      <c r="H49" s="3"/>
      <c r="I49" s="3"/>
      <c r="J49" s="3"/>
      <c r="K49" s="4"/>
      <c r="L49" s="4"/>
      <c r="M49" s="4"/>
    </row>
    <row r="50" spans="2:13" ht="21" thickBot="1">
      <c r="B50" s="1"/>
      <c r="C50" s="1"/>
      <c r="D50" s="1"/>
      <c r="E50" s="3"/>
      <c r="F50" s="3"/>
      <c r="G50" s="3"/>
      <c r="H50" s="3"/>
      <c r="I50" s="3"/>
      <c r="J50" s="3"/>
      <c r="K50" s="4"/>
      <c r="L50" s="4"/>
      <c r="M50" s="4"/>
    </row>
    <row r="51" spans="5:13" ht="20.25">
      <c r="E51" s="108" t="s">
        <v>2</v>
      </c>
      <c r="F51" s="109"/>
      <c r="G51" s="5"/>
      <c r="H51" s="108" t="s">
        <v>3</v>
      </c>
      <c r="I51" s="109"/>
      <c r="J51" s="3"/>
      <c r="K51" s="4"/>
      <c r="L51" s="4"/>
      <c r="M51" s="4"/>
    </row>
    <row r="52" spans="5:13" ht="20.25">
      <c r="E52" s="6" t="s">
        <v>4</v>
      </c>
      <c r="F52" s="7" t="s">
        <v>5</v>
      </c>
      <c r="G52" s="5"/>
      <c r="H52" s="6" t="s">
        <v>4</v>
      </c>
      <c r="I52" s="7" t="s">
        <v>6</v>
      </c>
      <c r="J52" s="3"/>
      <c r="K52" s="4"/>
      <c r="L52" s="4"/>
      <c r="M52" s="4"/>
    </row>
    <row r="53" spans="5:13" ht="20.25">
      <c r="E53" s="6" t="s">
        <v>7</v>
      </c>
      <c r="F53" s="7" t="s">
        <v>8</v>
      </c>
      <c r="G53" s="5"/>
      <c r="H53" s="6" t="s">
        <v>9</v>
      </c>
      <c r="I53" s="7" t="s">
        <v>9</v>
      </c>
      <c r="J53" s="3"/>
      <c r="K53" s="4"/>
      <c r="L53" s="4"/>
      <c r="M53" s="4"/>
    </row>
    <row r="54" spans="5:13" ht="20.25">
      <c r="E54" s="6" t="s">
        <v>10</v>
      </c>
      <c r="F54" s="7" t="s">
        <v>10</v>
      </c>
      <c r="G54" s="5"/>
      <c r="H54" s="6" t="s">
        <v>11</v>
      </c>
      <c r="I54" s="7" t="s">
        <v>11</v>
      </c>
      <c r="J54" s="3"/>
      <c r="K54" s="4"/>
      <c r="L54" s="4"/>
      <c r="M54" s="4"/>
    </row>
    <row r="55" spans="5:13" ht="20.25">
      <c r="E55" s="6" t="s">
        <v>12</v>
      </c>
      <c r="F55" s="7" t="s">
        <v>12</v>
      </c>
      <c r="G55" s="5"/>
      <c r="H55" s="6" t="s">
        <v>13</v>
      </c>
      <c r="I55" s="7" t="s">
        <v>13</v>
      </c>
      <c r="J55" s="3"/>
      <c r="K55" s="4"/>
      <c r="L55" s="4"/>
      <c r="M55" s="4"/>
    </row>
    <row r="56" spans="5:13" ht="20.25">
      <c r="E56" s="8" t="s">
        <v>169</v>
      </c>
      <c r="F56" s="9" t="s">
        <v>170</v>
      </c>
      <c r="G56" s="10"/>
      <c r="H56" s="8" t="s">
        <v>169</v>
      </c>
      <c r="I56" s="9" t="s">
        <v>170</v>
      </c>
      <c r="J56" s="3"/>
      <c r="K56" s="4"/>
      <c r="L56" s="4"/>
      <c r="M56" s="4"/>
    </row>
    <row r="57" spans="5:13" ht="20.25">
      <c r="E57" s="6"/>
      <c r="F57" s="7"/>
      <c r="G57" s="5"/>
      <c r="H57" s="6"/>
      <c r="I57" s="7"/>
      <c r="J57" s="3"/>
      <c r="K57" s="4"/>
      <c r="L57" s="4"/>
      <c r="M57" s="4"/>
    </row>
    <row r="58" spans="5:13" s="11" customFormat="1" ht="20.25">
      <c r="E58" s="6" t="s">
        <v>14</v>
      </c>
      <c r="F58" s="7" t="s">
        <v>14</v>
      </c>
      <c r="G58" s="5"/>
      <c r="H58" s="6" t="s">
        <v>14</v>
      </c>
      <c r="I58" s="7" t="s">
        <v>14</v>
      </c>
      <c r="J58" s="5"/>
      <c r="K58" s="12"/>
      <c r="L58" s="12"/>
      <c r="M58" s="12"/>
    </row>
    <row r="59" spans="5:13" s="11" customFormat="1" ht="20.25">
      <c r="E59" s="6"/>
      <c r="F59" s="7"/>
      <c r="G59" s="5"/>
      <c r="H59" s="6"/>
      <c r="I59" s="7"/>
      <c r="J59" s="5"/>
      <c r="K59" s="12"/>
      <c r="L59" s="12"/>
      <c r="M59" s="12"/>
    </row>
    <row r="60" spans="2:13" ht="20.25">
      <c r="B60" s="2" t="s">
        <v>15</v>
      </c>
      <c r="E60" s="22">
        <f>H60-42228</f>
        <v>27647</v>
      </c>
      <c r="F60" s="23">
        <f>I60-27847</f>
        <v>5468</v>
      </c>
      <c r="G60" s="24"/>
      <c r="H60" s="22">
        <v>69875</v>
      </c>
      <c r="I60" s="23">
        <f>32126+1189</f>
        <v>33315</v>
      </c>
      <c r="J60" s="24"/>
      <c r="K60" s="24"/>
      <c r="L60" s="25"/>
      <c r="M60" s="25"/>
    </row>
    <row r="61" spans="2:13" ht="20.25">
      <c r="B61" s="2" t="s">
        <v>16</v>
      </c>
      <c r="E61" s="22">
        <f>H61-6485</f>
        <v>1243</v>
      </c>
      <c r="F61" s="23">
        <f>I61-3412</f>
        <v>2176</v>
      </c>
      <c r="G61" s="24"/>
      <c r="H61" s="22">
        <v>7728</v>
      </c>
      <c r="I61" s="23">
        <f>6777-1189</f>
        <v>5588</v>
      </c>
      <c r="J61" s="24"/>
      <c r="K61" s="24"/>
      <c r="L61" s="25"/>
      <c r="M61" s="25"/>
    </row>
    <row r="62" spans="2:13" ht="20.25">
      <c r="B62" s="2" t="s">
        <v>17</v>
      </c>
      <c r="E62" s="22">
        <f>H62+5795</f>
        <v>-1931</v>
      </c>
      <c r="F62" s="23">
        <f>I62+9883</f>
        <v>-3307</v>
      </c>
      <c r="G62" s="24"/>
      <c r="H62" s="22">
        <v>-7726</v>
      </c>
      <c r="I62" s="23">
        <v>-13190</v>
      </c>
      <c r="J62" s="24"/>
      <c r="K62" s="24"/>
      <c r="L62" s="25"/>
      <c r="M62" s="25"/>
    </row>
    <row r="63" spans="2:13" ht="20.25">
      <c r="B63" s="2" t="s">
        <v>18</v>
      </c>
      <c r="E63" s="26">
        <f>H63+35222</f>
        <v>-19817</v>
      </c>
      <c r="F63" s="27">
        <f>I63+24356</f>
        <v>-115883</v>
      </c>
      <c r="G63" s="28"/>
      <c r="H63" s="26">
        <v>-55039</v>
      </c>
      <c r="I63" s="27">
        <f>-8847-99683-7809-24080+180</f>
        <v>-140239</v>
      </c>
      <c r="J63" s="24"/>
      <c r="K63" s="24"/>
      <c r="L63" s="25"/>
      <c r="M63" s="25"/>
    </row>
    <row r="64" spans="2:13" ht="20.25">
      <c r="B64" s="2" t="s">
        <v>145</v>
      </c>
      <c r="E64" s="22">
        <f>SUM(E60:E63)</f>
        <v>7142</v>
      </c>
      <c r="F64" s="23">
        <f>SUM(F60:F63)</f>
        <v>-111546</v>
      </c>
      <c r="G64" s="28"/>
      <c r="H64" s="22">
        <f>SUM(H60:H63)</f>
        <v>14838</v>
      </c>
      <c r="I64" s="23">
        <f>SUM(I60:I63)</f>
        <v>-114526</v>
      </c>
      <c r="J64" s="24"/>
      <c r="K64" s="24"/>
      <c r="L64" s="25"/>
      <c r="M64" s="25"/>
    </row>
    <row r="65" spans="2:13" ht="20.25">
      <c r="B65" s="2" t="s">
        <v>19</v>
      </c>
      <c r="E65" s="22">
        <f>H65+612</f>
        <v>-676</v>
      </c>
      <c r="F65" s="23">
        <f>I65+262</f>
        <v>-44</v>
      </c>
      <c r="G65" s="28"/>
      <c r="H65" s="22">
        <v>-1288</v>
      </c>
      <c r="I65" s="23">
        <v>-306</v>
      </c>
      <c r="J65" s="24"/>
      <c r="K65" s="24"/>
      <c r="L65" s="25"/>
      <c r="M65" s="25"/>
    </row>
    <row r="66" spans="2:13" ht="20.25">
      <c r="B66" s="2" t="s">
        <v>20</v>
      </c>
      <c r="E66" s="26">
        <f>H66-719</f>
        <v>327</v>
      </c>
      <c r="F66" s="27">
        <f>I66-607</f>
        <v>71</v>
      </c>
      <c r="G66" s="28"/>
      <c r="H66" s="26">
        <v>1046</v>
      </c>
      <c r="I66" s="27">
        <v>678</v>
      </c>
      <c r="J66" s="24"/>
      <c r="K66" s="24"/>
      <c r="L66" s="25"/>
      <c r="M66" s="25"/>
    </row>
    <row r="67" spans="2:13" ht="20.25">
      <c r="B67" s="2" t="s">
        <v>142</v>
      </c>
      <c r="E67" s="22">
        <f>SUM(E64:E66)</f>
        <v>6793</v>
      </c>
      <c r="F67" s="23">
        <f>SUM(F64:F66)</f>
        <v>-111519</v>
      </c>
      <c r="G67" s="28"/>
      <c r="H67" s="22">
        <f>SUM(H64:H66)</f>
        <v>14596</v>
      </c>
      <c r="I67" s="23">
        <f>SUM(I64:I66)</f>
        <v>-114154</v>
      </c>
      <c r="J67" s="24"/>
      <c r="K67" s="24"/>
      <c r="L67" s="25"/>
      <c r="M67" s="25"/>
    </row>
    <row r="68" spans="2:13" ht="20.25">
      <c r="B68" s="2" t="s">
        <v>21</v>
      </c>
      <c r="E68" s="22">
        <f>H68+2440</f>
        <v>-3400</v>
      </c>
      <c r="F68" s="23">
        <f>I68+697</f>
        <v>-55</v>
      </c>
      <c r="G68" s="28"/>
      <c r="H68" s="22">
        <v>-5840</v>
      </c>
      <c r="I68" s="23">
        <v>-752</v>
      </c>
      <c r="J68" s="24"/>
      <c r="K68" s="24"/>
      <c r="L68" s="25"/>
      <c r="M68" s="25"/>
    </row>
    <row r="69" spans="2:13" ht="20.25">
      <c r="B69" s="2" t="s">
        <v>22</v>
      </c>
      <c r="E69" s="26">
        <f>H69+215</f>
        <v>-99</v>
      </c>
      <c r="F69" s="27">
        <f>I69+182</f>
        <v>-21</v>
      </c>
      <c r="G69" s="28"/>
      <c r="H69" s="26">
        <v>-314</v>
      </c>
      <c r="I69" s="27">
        <v>-203</v>
      </c>
      <c r="J69" s="24"/>
      <c r="K69" s="24"/>
      <c r="L69" s="25"/>
      <c r="M69" s="25"/>
    </row>
    <row r="70" spans="2:13" ht="20.25">
      <c r="B70" s="2" t="s">
        <v>146</v>
      </c>
      <c r="E70" s="22">
        <f>SUM(E67:E69)</f>
        <v>3294</v>
      </c>
      <c r="F70" s="23">
        <f>SUM(F67:F69)</f>
        <v>-111595</v>
      </c>
      <c r="G70" s="28"/>
      <c r="H70" s="22">
        <f>SUM(H67:H69)</f>
        <v>8442</v>
      </c>
      <c r="I70" s="23">
        <f>SUM(I67:I69)</f>
        <v>-115109</v>
      </c>
      <c r="J70" s="24"/>
      <c r="K70" s="24"/>
      <c r="L70" s="25"/>
      <c r="M70" s="25"/>
    </row>
    <row r="71" spans="2:13" ht="20.25">
      <c r="B71" s="2" t="s">
        <v>23</v>
      </c>
      <c r="E71" s="22">
        <f>H71-46</f>
        <v>2</v>
      </c>
      <c r="F71" s="23">
        <f>I71-17</f>
        <v>21</v>
      </c>
      <c r="G71" s="28"/>
      <c r="H71" s="22">
        <v>48</v>
      </c>
      <c r="I71" s="23">
        <v>38</v>
      </c>
      <c r="J71" s="24"/>
      <c r="K71" s="24"/>
      <c r="L71" s="25"/>
      <c r="M71" s="25"/>
    </row>
    <row r="72" spans="2:13" ht="21" thickBot="1">
      <c r="B72" s="2" t="s">
        <v>206</v>
      </c>
      <c r="E72" s="29">
        <f>SUM(E70:E71)</f>
        <v>3296</v>
      </c>
      <c r="F72" s="30">
        <f>SUM(F70:F71)</f>
        <v>-111574</v>
      </c>
      <c r="G72" s="28"/>
      <c r="H72" s="29">
        <f>SUM(H70:H71)</f>
        <v>8490</v>
      </c>
      <c r="I72" s="30">
        <f>SUM(I70:I71)</f>
        <v>-115071</v>
      </c>
      <c r="J72" s="24"/>
      <c r="K72" s="24"/>
      <c r="L72" s="25"/>
      <c r="M72" s="25"/>
    </row>
    <row r="73" spans="5:13" ht="21" thickTop="1">
      <c r="E73" s="22"/>
      <c r="F73" s="23"/>
      <c r="G73" s="28"/>
      <c r="H73" s="22"/>
      <c r="I73" s="23"/>
      <c r="J73" s="24"/>
      <c r="K73" s="24"/>
      <c r="L73" s="25"/>
      <c r="M73" s="25"/>
    </row>
    <row r="74" spans="2:13" ht="20.25">
      <c r="B74" s="2" t="s">
        <v>144</v>
      </c>
      <c r="E74" s="31">
        <f>E659</f>
        <v>1.4775763444330876</v>
      </c>
      <c r="F74" s="32">
        <f>F659</f>
        <v>-50.01793175175283</v>
      </c>
      <c r="G74" s="33"/>
      <c r="H74" s="31">
        <f>H659</f>
        <v>3.8060143095378987</v>
      </c>
      <c r="I74" s="32">
        <f>I659</f>
        <v>-51.58561514874388</v>
      </c>
      <c r="J74" s="24"/>
      <c r="K74" s="24"/>
      <c r="L74" s="25"/>
      <c r="M74" s="25"/>
    </row>
    <row r="75" spans="5:9" ht="21" thickBot="1">
      <c r="E75" s="19"/>
      <c r="F75" s="20"/>
      <c r="G75" s="34"/>
      <c r="H75" s="19"/>
      <c r="I75" s="20"/>
    </row>
    <row r="76" spans="5:9" ht="20.25">
      <c r="E76" s="34"/>
      <c r="F76" s="34"/>
      <c r="G76" s="34"/>
      <c r="H76" s="34"/>
      <c r="I76" s="34"/>
    </row>
    <row r="77" spans="5:9" ht="20.25">
      <c r="E77" s="34"/>
      <c r="F77" s="34"/>
      <c r="H77" s="34"/>
      <c r="I77" s="34"/>
    </row>
    <row r="78" spans="5:9" ht="20.25">
      <c r="E78" s="34"/>
      <c r="F78" s="34"/>
      <c r="H78" s="34"/>
      <c r="I78" s="34"/>
    </row>
    <row r="79" spans="5:9" ht="20.25">
      <c r="E79" s="34"/>
      <c r="F79" s="34"/>
      <c r="H79" s="34"/>
      <c r="I79" s="34"/>
    </row>
    <row r="80" spans="5:9" ht="20.25">
      <c r="E80" s="34"/>
      <c r="F80" s="34"/>
      <c r="H80" s="34"/>
      <c r="I80" s="34"/>
    </row>
    <row r="81" spans="5:9" ht="20.25">
      <c r="E81" s="34"/>
      <c r="F81" s="34"/>
      <c r="H81" s="34"/>
      <c r="I81" s="34"/>
    </row>
    <row r="82" spans="5:9" ht="20.25">
      <c r="E82" s="34"/>
      <c r="F82" s="34"/>
      <c r="H82" s="34"/>
      <c r="I82" s="34"/>
    </row>
    <row r="83" spans="5:9" ht="20.25">
      <c r="E83" s="34"/>
      <c r="F83" s="34"/>
      <c r="H83" s="34"/>
      <c r="I83" s="34"/>
    </row>
    <row r="84" spans="5:9" ht="20.25">
      <c r="E84" s="34"/>
      <c r="F84" s="34"/>
      <c r="H84" s="34"/>
      <c r="I84" s="34"/>
    </row>
    <row r="85" spans="5:9" ht="20.25">
      <c r="E85" s="34"/>
      <c r="F85" s="34"/>
      <c r="H85" s="34"/>
      <c r="I85" s="34"/>
    </row>
    <row r="86" spans="5:9" ht="20.25">
      <c r="E86" s="34"/>
      <c r="F86" s="34"/>
      <c r="H86" s="34"/>
      <c r="I86" s="34"/>
    </row>
    <row r="87" spans="5:9" ht="20.25">
      <c r="E87" s="34"/>
      <c r="F87" s="34"/>
      <c r="H87" s="34"/>
      <c r="I87" s="34"/>
    </row>
    <row r="88" spans="5:9" ht="20.25">
      <c r="E88" s="34"/>
      <c r="F88" s="34"/>
      <c r="H88" s="34"/>
      <c r="I88" s="34"/>
    </row>
    <row r="89" spans="5:9" ht="20.25">
      <c r="E89" s="34"/>
      <c r="F89" s="34"/>
      <c r="H89" s="34"/>
      <c r="I89" s="34"/>
    </row>
    <row r="90" spans="5:9" ht="20.25">
      <c r="E90" s="34"/>
      <c r="F90" s="34"/>
      <c r="H90" s="34"/>
      <c r="I90" s="34"/>
    </row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>
      <c r="B99" s="1" t="s">
        <v>103</v>
      </c>
    </row>
    <row r="100" spans="2:4" s="1" customFormat="1" ht="20.25">
      <c r="B100" s="1" t="s">
        <v>104</v>
      </c>
      <c r="C100" s="2"/>
      <c r="D100" s="2"/>
    </row>
    <row r="101" s="1" customFormat="1" ht="20.25"/>
    <row r="102" s="1" customFormat="1" ht="20.25"/>
    <row r="103" spans="2:10" s="1" customFormat="1" ht="20.25">
      <c r="B103" s="1" t="s">
        <v>0</v>
      </c>
      <c r="E103" s="21"/>
      <c r="F103" s="21"/>
      <c r="G103" s="21"/>
      <c r="H103" s="21"/>
      <c r="I103" s="21"/>
      <c r="J103" s="21"/>
    </row>
    <row r="104" spans="2:10" s="1" customFormat="1" ht="20.25">
      <c r="B104" s="1" t="s">
        <v>1</v>
      </c>
      <c r="E104" s="21"/>
      <c r="F104" s="21"/>
      <c r="G104" s="21"/>
      <c r="H104" s="21"/>
      <c r="I104" s="21"/>
      <c r="J104" s="21"/>
    </row>
    <row r="105" s="1" customFormat="1" ht="20.25"/>
    <row r="106" s="1" customFormat="1" ht="20.25">
      <c r="B106" s="1" t="s">
        <v>106</v>
      </c>
    </row>
    <row r="107" s="1" customFormat="1" ht="21" thickBot="1">
      <c r="B107" s="1" t="s">
        <v>171</v>
      </c>
    </row>
    <row r="108" spans="6:8" s="1" customFormat="1" ht="20.25">
      <c r="F108" s="35" t="s">
        <v>125</v>
      </c>
      <c r="H108" s="35" t="s">
        <v>24</v>
      </c>
    </row>
    <row r="109" spans="6:8" s="1" customFormat="1" ht="20.25">
      <c r="F109" s="36" t="s">
        <v>25</v>
      </c>
      <c r="G109" s="11"/>
      <c r="H109" s="36" t="s">
        <v>25</v>
      </c>
    </row>
    <row r="110" spans="6:8" ht="20.25">
      <c r="F110" s="37" t="s">
        <v>172</v>
      </c>
      <c r="G110" s="38"/>
      <c r="H110" s="39" t="s">
        <v>26</v>
      </c>
    </row>
    <row r="111" spans="6:8" ht="20.25">
      <c r="F111" s="36" t="s">
        <v>14</v>
      </c>
      <c r="G111" s="11"/>
      <c r="H111" s="36" t="s">
        <v>14</v>
      </c>
    </row>
    <row r="112" spans="6:8" ht="20.25">
      <c r="F112" s="40"/>
      <c r="H112" s="40"/>
    </row>
    <row r="113" spans="2:8" ht="20.25">
      <c r="B113" s="1" t="s">
        <v>27</v>
      </c>
      <c r="C113" s="1"/>
      <c r="D113" s="1"/>
      <c r="F113" s="40"/>
      <c r="H113" s="40"/>
    </row>
    <row r="114" spans="6:9" ht="20.25">
      <c r="F114" s="41"/>
      <c r="G114" s="42"/>
      <c r="H114" s="41"/>
      <c r="I114" s="42"/>
    </row>
    <row r="115" spans="2:9" ht="20.25">
      <c r="B115" s="2" t="s">
        <v>28</v>
      </c>
      <c r="F115" s="41">
        <v>27563</v>
      </c>
      <c r="G115" s="42"/>
      <c r="H115" s="41">
        <v>31179</v>
      </c>
      <c r="I115" s="42"/>
    </row>
    <row r="116" spans="2:9" ht="20.25">
      <c r="B116" s="2" t="s">
        <v>29</v>
      </c>
      <c r="F116" s="41">
        <v>21850</v>
      </c>
      <c r="G116" s="42"/>
      <c r="H116" s="41">
        <f>20680+968</f>
        <v>21648</v>
      </c>
      <c r="I116" s="42"/>
    </row>
    <row r="117" spans="2:9" ht="20.25">
      <c r="B117" s="2" t="s">
        <v>30</v>
      </c>
      <c r="F117" s="41">
        <v>1509</v>
      </c>
      <c r="G117" s="42"/>
      <c r="H117" s="41">
        <v>1509</v>
      </c>
      <c r="I117" s="42"/>
    </row>
    <row r="118" spans="2:9" ht="20.25">
      <c r="B118" s="2" t="s">
        <v>31</v>
      </c>
      <c r="F118" s="41">
        <f>50356+1008</f>
        <v>51364</v>
      </c>
      <c r="G118" s="42"/>
      <c r="H118" s="41">
        <v>53859</v>
      </c>
      <c r="I118" s="42"/>
    </row>
    <row r="119" spans="2:9" ht="20.25">
      <c r="B119" s="2" t="s">
        <v>32</v>
      </c>
      <c r="F119" s="41">
        <v>4000</v>
      </c>
      <c r="G119" s="42"/>
      <c r="H119" s="41">
        <v>6000</v>
      </c>
      <c r="I119" s="42"/>
    </row>
    <row r="120" spans="6:9" ht="20.25">
      <c r="F120" s="41"/>
      <c r="G120" s="43"/>
      <c r="H120" s="41"/>
      <c r="I120" s="42"/>
    </row>
    <row r="121" spans="6:9" ht="20.25">
      <c r="F121" s="44">
        <f>SUM(F115:F120)</f>
        <v>106286</v>
      </c>
      <c r="G121" s="43"/>
      <c r="H121" s="44">
        <f>SUM(H115:H120)</f>
        <v>114195</v>
      </c>
      <c r="I121" s="42"/>
    </row>
    <row r="122" spans="6:9" ht="20.25">
      <c r="F122" s="41"/>
      <c r="G122" s="43"/>
      <c r="H122" s="41"/>
      <c r="I122" s="42"/>
    </row>
    <row r="123" spans="2:9" ht="20.25">
      <c r="B123" s="1" t="s">
        <v>33</v>
      </c>
      <c r="C123" s="1"/>
      <c r="D123" s="1"/>
      <c r="F123" s="41"/>
      <c r="G123" s="43"/>
      <c r="H123" s="41"/>
      <c r="I123" s="42"/>
    </row>
    <row r="124" spans="6:9" ht="20.25">
      <c r="F124" s="41"/>
      <c r="G124" s="43"/>
      <c r="H124" s="41"/>
      <c r="I124" s="42"/>
    </row>
    <row r="125" spans="2:9" ht="20.25">
      <c r="B125" s="2" t="s">
        <v>34</v>
      </c>
      <c r="F125" s="41">
        <v>368498</v>
      </c>
      <c r="G125" s="43"/>
      <c r="H125" s="41">
        <v>99247</v>
      </c>
      <c r="I125" s="42"/>
    </row>
    <row r="126" spans="2:9" ht="20.25">
      <c r="B126" s="2" t="s">
        <v>32</v>
      </c>
      <c r="F126" s="41">
        <v>5300</v>
      </c>
      <c r="G126" s="43"/>
      <c r="H126" s="41">
        <v>5689</v>
      </c>
      <c r="I126" s="42"/>
    </row>
    <row r="127" spans="2:9" ht="20.25">
      <c r="B127" s="2" t="s">
        <v>35</v>
      </c>
      <c r="F127" s="41">
        <v>268</v>
      </c>
      <c r="G127" s="43"/>
      <c r="H127" s="41">
        <v>252</v>
      </c>
      <c r="I127" s="42"/>
    </row>
    <row r="128" spans="2:9" ht="20.25">
      <c r="B128" s="2" t="s">
        <v>36</v>
      </c>
      <c r="F128" s="41">
        <v>4705</v>
      </c>
      <c r="G128" s="43"/>
      <c r="H128" s="41">
        <v>4422</v>
      </c>
      <c r="I128" s="42"/>
    </row>
    <row r="129" spans="2:9" ht="20.25">
      <c r="B129" s="2" t="s">
        <v>37</v>
      </c>
      <c r="F129" s="41">
        <f>40123+21674</f>
        <v>61797</v>
      </c>
      <c r="G129" s="43"/>
      <c r="H129" s="41">
        <v>86398</v>
      </c>
      <c r="I129" s="42"/>
    </row>
    <row r="130" spans="6:9" ht="20.25">
      <c r="F130" s="41"/>
      <c r="G130" s="43"/>
      <c r="H130" s="41"/>
      <c r="I130" s="42"/>
    </row>
    <row r="131" spans="6:9" ht="20.25">
      <c r="F131" s="44">
        <f>SUM(F125:F130)</f>
        <v>440568</v>
      </c>
      <c r="G131" s="43"/>
      <c r="H131" s="44">
        <f>SUM(H125:H130)</f>
        <v>196008</v>
      </c>
      <c r="I131" s="42"/>
    </row>
    <row r="132" spans="6:9" ht="20.25">
      <c r="F132" s="41"/>
      <c r="G132" s="43"/>
      <c r="H132" s="41"/>
      <c r="I132" s="42"/>
    </row>
    <row r="133" spans="2:9" ht="20.25">
      <c r="B133" s="1" t="s">
        <v>38</v>
      </c>
      <c r="C133" s="1"/>
      <c r="D133" s="1"/>
      <c r="F133" s="41"/>
      <c r="G133" s="43"/>
      <c r="H133" s="41"/>
      <c r="I133" s="42"/>
    </row>
    <row r="134" spans="6:9" ht="20.25">
      <c r="F134" s="41"/>
      <c r="G134" s="43"/>
      <c r="H134" s="41"/>
      <c r="I134" s="42"/>
    </row>
    <row r="135" spans="2:9" ht="20.25">
      <c r="B135" s="2" t="s">
        <v>39</v>
      </c>
      <c r="F135" s="41">
        <f>121+209830</f>
        <v>209951</v>
      </c>
      <c r="G135" s="43"/>
      <c r="H135" s="41">
        <v>49726</v>
      </c>
      <c r="I135" s="42"/>
    </row>
    <row r="136" spans="2:9" ht="20.25">
      <c r="B136" s="2" t="s">
        <v>40</v>
      </c>
      <c r="F136" s="41">
        <v>21283</v>
      </c>
      <c r="G136" s="43"/>
      <c r="H136" s="41">
        <f>9789+968</f>
        <v>10757</v>
      </c>
      <c r="I136" s="42"/>
    </row>
    <row r="137" spans="2:9" ht="20.25">
      <c r="B137" s="2" t="s">
        <v>41</v>
      </c>
      <c r="F137" s="41">
        <v>22714</v>
      </c>
      <c r="G137" s="43"/>
      <c r="H137" s="41">
        <v>12548</v>
      </c>
      <c r="I137" s="42"/>
    </row>
    <row r="138" spans="2:9" ht="20.25">
      <c r="B138" s="2" t="s">
        <v>42</v>
      </c>
      <c r="F138" s="41">
        <v>0</v>
      </c>
      <c r="G138" s="43"/>
      <c r="H138" s="41">
        <v>23</v>
      </c>
      <c r="I138" s="42"/>
    </row>
    <row r="139" spans="2:9" ht="20.25">
      <c r="B139" s="2" t="s">
        <v>153</v>
      </c>
      <c r="F139" s="41">
        <v>45000</v>
      </c>
      <c r="G139" s="43"/>
      <c r="H139" s="41">
        <v>0</v>
      </c>
      <c r="I139" s="42"/>
    </row>
    <row r="140" spans="2:9" ht="20.25">
      <c r="B140" s="2" t="s">
        <v>150</v>
      </c>
      <c r="F140" s="41">
        <v>1089</v>
      </c>
      <c r="G140" s="43"/>
      <c r="H140" s="41">
        <v>0</v>
      </c>
      <c r="I140" s="42"/>
    </row>
    <row r="141" spans="6:9" ht="20.25">
      <c r="F141" s="41"/>
      <c r="G141" s="43"/>
      <c r="H141" s="41"/>
      <c r="I141" s="42"/>
    </row>
    <row r="142" spans="6:9" ht="20.25">
      <c r="F142" s="44">
        <f>SUM(F135:F141)</f>
        <v>300037</v>
      </c>
      <c r="G142" s="43"/>
      <c r="H142" s="44">
        <f>SUM(H135:H141)</f>
        <v>73054</v>
      </c>
      <c r="I142" s="42"/>
    </row>
    <row r="143" spans="2:9" ht="20.25">
      <c r="B143" s="1" t="s">
        <v>43</v>
      </c>
      <c r="C143" s="1"/>
      <c r="D143" s="1"/>
      <c r="F143" s="44">
        <f>F131-F142</f>
        <v>140531</v>
      </c>
      <c r="G143" s="43"/>
      <c r="H143" s="44">
        <f>H131-H142</f>
        <v>122954</v>
      </c>
      <c r="I143" s="42"/>
    </row>
    <row r="144" spans="6:9" ht="21" thickBot="1">
      <c r="F144" s="45">
        <f>F121+F143</f>
        <v>246817</v>
      </c>
      <c r="G144" s="43"/>
      <c r="H144" s="45">
        <f>H121+H143</f>
        <v>237149</v>
      </c>
      <c r="I144" s="42"/>
    </row>
    <row r="145" spans="6:9" ht="21" thickTop="1">
      <c r="F145" s="41"/>
      <c r="G145" s="43"/>
      <c r="H145" s="41"/>
      <c r="I145" s="42"/>
    </row>
    <row r="146" spans="2:9" ht="20.25">
      <c r="B146" s="1" t="s">
        <v>44</v>
      </c>
      <c r="C146" s="1"/>
      <c r="D146" s="1"/>
      <c r="F146" s="41"/>
      <c r="G146" s="43"/>
      <c r="H146" s="41"/>
      <c r="I146" s="42"/>
    </row>
    <row r="147" spans="6:9" ht="20.25">
      <c r="F147" s="41"/>
      <c r="G147" s="43"/>
      <c r="H147" s="41"/>
      <c r="I147" s="42"/>
    </row>
    <row r="148" spans="2:9" ht="20.25">
      <c r="B148" s="2" t="s">
        <v>45</v>
      </c>
      <c r="F148" s="41">
        <v>223068</v>
      </c>
      <c r="G148" s="43"/>
      <c r="H148" s="41">
        <v>223068</v>
      </c>
      <c r="I148" s="42"/>
    </row>
    <row r="149" spans="2:9" ht="20.25">
      <c r="B149" s="2" t="s">
        <v>46</v>
      </c>
      <c r="F149" s="46">
        <f>SUM(F183:I183)</f>
        <v>22012</v>
      </c>
      <c r="G149" s="47"/>
      <c r="H149" s="48">
        <f>SUM(F179:I179)</f>
        <v>13522</v>
      </c>
      <c r="I149" s="42"/>
    </row>
    <row r="150" spans="2:9" ht="20.25">
      <c r="B150" s="2" t="s">
        <v>47</v>
      </c>
      <c r="F150" s="41">
        <f>SUM(F148:F149)</f>
        <v>245080</v>
      </c>
      <c r="G150" s="43"/>
      <c r="H150" s="41">
        <f>SUM(H148:H149)</f>
        <v>236590</v>
      </c>
      <c r="I150" s="42"/>
    </row>
    <row r="151" spans="2:10" ht="20.25">
      <c r="B151" s="2" t="s">
        <v>23</v>
      </c>
      <c r="F151" s="41">
        <v>472</v>
      </c>
      <c r="G151" s="43"/>
      <c r="H151" s="41">
        <v>520</v>
      </c>
      <c r="I151" s="42"/>
      <c r="J151" s="42"/>
    </row>
    <row r="152" spans="6:10" ht="20.25">
      <c r="F152" s="44">
        <f>SUM(F150:F151)</f>
        <v>245552</v>
      </c>
      <c r="G152" s="43"/>
      <c r="H152" s="44">
        <f>SUM(H150:H151)</f>
        <v>237110</v>
      </c>
      <c r="I152" s="42"/>
      <c r="J152" s="42"/>
    </row>
    <row r="153" spans="2:10" ht="20.25">
      <c r="B153" s="2" t="s">
        <v>48</v>
      </c>
      <c r="F153" s="41">
        <v>1265</v>
      </c>
      <c r="G153" s="43"/>
      <c r="H153" s="41">
        <v>39</v>
      </c>
      <c r="I153" s="42"/>
      <c r="J153" s="42"/>
    </row>
    <row r="154" spans="6:10" ht="21" thickBot="1">
      <c r="F154" s="45">
        <f>SUM(F152:F153)</f>
        <v>246817</v>
      </c>
      <c r="G154" s="43"/>
      <c r="H154" s="45">
        <f>SUM(H152:H153)</f>
        <v>237149</v>
      </c>
      <c r="I154" s="42"/>
      <c r="J154" s="42"/>
    </row>
    <row r="155" spans="5:10" ht="21.75" thickBot="1" thickTop="1">
      <c r="E155" s="42"/>
      <c r="F155" s="49"/>
      <c r="G155" s="43"/>
      <c r="H155" s="49"/>
      <c r="I155" s="42"/>
      <c r="J155" s="42"/>
    </row>
    <row r="156" spans="5:10" ht="20.25">
      <c r="E156" s="42"/>
      <c r="F156" s="43"/>
      <c r="G156" s="43"/>
      <c r="H156" s="43"/>
      <c r="I156" s="42"/>
      <c r="J156" s="42"/>
    </row>
    <row r="157" spans="5:10" ht="20.25">
      <c r="E157" s="42"/>
      <c r="F157" s="43"/>
      <c r="G157" s="43"/>
      <c r="H157" s="43"/>
      <c r="I157" s="42"/>
      <c r="J157" s="42"/>
    </row>
    <row r="158" s="1" customFormat="1" ht="20.25">
      <c r="G158" s="50"/>
    </row>
    <row r="159" spans="3:7" s="1" customFormat="1" ht="20.25">
      <c r="C159" s="2"/>
      <c r="D159" s="2"/>
      <c r="G159" s="50"/>
    </row>
    <row r="160" spans="2:10" ht="20.25">
      <c r="B160" s="1" t="s">
        <v>131</v>
      </c>
      <c r="E160" s="42"/>
      <c r="F160" s="43"/>
      <c r="G160" s="42"/>
      <c r="H160" s="43"/>
      <c r="I160" s="42"/>
      <c r="J160" s="42"/>
    </row>
    <row r="161" spans="2:10" ht="20.25">
      <c r="B161" s="1" t="s">
        <v>104</v>
      </c>
      <c r="E161" s="42"/>
      <c r="F161" s="43"/>
      <c r="G161" s="42"/>
      <c r="H161" s="43"/>
      <c r="I161" s="42"/>
      <c r="J161" s="42"/>
    </row>
    <row r="162" spans="5:10" ht="20.25">
      <c r="E162" s="42"/>
      <c r="F162" s="43"/>
      <c r="G162" s="42"/>
      <c r="H162" s="43"/>
      <c r="I162" s="42"/>
      <c r="J162" s="42"/>
    </row>
    <row r="164" ht="20.25">
      <c r="J164" s="1"/>
    </row>
    <row r="165" spans="3:4" s="1" customFormat="1" ht="20.25">
      <c r="C165" s="2"/>
      <c r="D165" s="2"/>
    </row>
    <row r="166" spans="3:4" s="1" customFormat="1" ht="20.25">
      <c r="C166" s="2"/>
      <c r="D166" s="2"/>
    </row>
    <row r="168" spans="2:10" s="1" customFormat="1" ht="20.25">
      <c r="B168" s="1" t="s">
        <v>0</v>
      </c>
      <c r="E168" s="21"/>
      <c r="F168" s="21"/>
      <c r="G168" s="21"/>
      <c r="H168" s="21"/>
      <c r="I168" s="21"/>
      <c r="J168" s="21"/>
    </row>
    <row r="169" spans="2:10" s="1" customFormat="1" ht="20.25">
      <c r="B169" s="1" t="s">
        <v>1</v>
      </c>
      <c r="E169" s="21"/>
      <c r="F169" s="21"/>
      <c r="G169" s="21"/>
      <c r="H169" s="21"/>
      <c r="I169" s="21"/>
      <c r="J169" s="21"/>
    </row>
    <row r="170" s="1" customFormat="1" ht="20.25"/>
    <row r="171" s="1" customFormat="1" ht="20.25">
      <c r="B171" s="1" t="s">
        <v>107</v>
      </c>
    </row>
    <row r="172" s="1" customFormat="1" ht="20.25">
      <c r="B172" s="1" t="s">
        <v>173</v>
      </c>
    </row>
    <row r="174" spans="2:10" ht="20.25">
      <c r="B174" s="51" t="s">
        <v>174</v>
      </c>
      <c r="E174" s="52" t="s">
        <v>49</v>
      </c>
      <c r="F174" s="52" t="s">
        <v>49</v>
      </c>
      <c r="G174" s="52"/>
      <c r="H174" s="52" t="s">
        <v>50</v>
      </c>
      <c r="I174" s="52" t="s">
        <v>51</v>
      </c>
      <c r="J174" s="52" t="s">
        <v>52</v>
      </c>
    </row>
    <row r="175" spans="5:10" ht="20.25">
      <c r="E175" s="52" t="s">
        <v>50</v>
      </c>
      <c r="F175" s="52" t="s">
        <v>53</v>
      </c>
      <c r="G175" s="52"/>
      <c r="H175" s="52" t="s">
        <v>46</v>
      </c>
      <c r="I175" s="52" t="s">
        <v>54</v>
      </c>
      <c r="J175" s="52" t="s">
        <v>55</v>
      </c>
    </row>
    <row r="176" spans="5:10" ht="20.25">
      <c r="E176" s="52"/>
      <c r="F176" s="52"/>
      <c r="G176" s="52"/>
      <c r="H176" s="52"/>
      <c r="I176" s="52"/>
      <c r="J176" s="52" t="s">
        <v>126</v>
      </c>
    </row>
    <row r="177" spans="5:10" ht="20.25">
      <c r="E177" s="52" t="s">
        <v>14</v>
      </c>
      <c r="F177" s="52" t="s">
        <v>14</v>
      </c>
      <c r="G177" s="52"/>
      <c r="H177" s="52" t="s">
        <v>14</v>
      </c>
      <c r="I177" s="52" t="s">
        <v>14</v>
      </c>
      <c r="J177" s="52" t="s">
        <v>14</v>
      </c>
    </row>
    <row r="178" spans="5:10" ht="20.25">
      <c r="E178" s="52"/>
      <c r="F178" s="52"/>
      <c r="G178" s="52"/>
      <c r="H178" s="52"/>
      <c r="I178" s="52"/>
      <c r="J178" s="52"/>
    </row>
    <row r="179" spans="2:10" ht="20.25">
      <c r="B179" s="1" t="s">
        <v>56</v>
      </c>
      <c r="C179" s="1"/>
      <c r="E179" s="53">
        <v>223068</v>
      </c>
      <c r="F179" s="53">
        <v>79437</v>
      </c>
      <c r="G179" s="53"/>
      <c r="H179" s="53">
        <v>87000</v>
      </c>
      <c r="I179" s="54">
        <v>-152915</v>
      </c>
      <c r="J179" s="53">
        <f>SUM(E179:I179)</f>
        <v>236590</v>
      </c>
    </row>
    <row r="180" spans="5:10" ht="20.25">
      <c r="E180" s="53"/>
      <c r="F180" s="53"/>
      <c r="G180" s="53"/>
      <c r="H180" s="53"/>
      <c r="I180" s="54"/>
      <c r="J180" s="53"/>
    </row>
    <row r="181" spans="2:10" ht="20.25">
      <c r="B181" s="2" t="s">
        <v>205</v>
      </c>
      <c r="E181" s="53">
        <v>0</v>
      </c>
      <c r="F181" s="53">
        <v>0</v>
      </c>
      <c r="G181" s="53"/>
      <c r="H181" s="53">
        <v>0</v>
      </c>
      <c r="I181" s="54">
        <f>H72</f>
        <v>8490</v>
      </c>
      <c r="J181" s="54">
        <f>SUM(E181:I181)</f>
        <v>8490</v>
      </c>
    </row>
    <row r="182" spans="5:10" ht="20.25">
      <c r="E182" s="53"/>
      <c r="F182" s="53"/>
      <c r="G182" s="53"/>
      <c r="H182" s="53"/>
      <c r="I182" s="54"/>
      <c r="J182" s="53"/>
    </row>
    <row r="183" spans="2:10" ht="21" thickBot="1">
      <c r="B183" s="1" t="s">
        <v>175</v>
      </c>
      <c r="C183" s="1"/>
      <c r="E183" s="55">
        <f>SUM(E179:E182)</f>
        <v>223068</v>
      </c>
      <c r="F183" s="55">
        <f>SUM(F179:F182)</f>
        <v>79437</v>
      </c>
      <c r="G183" s="55"/>
      <c r="H183" s="55">
        <f>SUM(H179:H182)</f>
        <v>87000</v>
      </c>
      <c r="I183" s="56">
        <f>SUM(I179:I182)</f>
        <v>-144425</v>
      </c>
      <c r="J183" s="55">
        <f>SUM(J179:J182)</f>
        <v>245080</v>
      </c>
    </row>
    <row r="184" spans="5:10" ht="21" thickTop="1">
      <c r="E184" s="42"/>
      <c r="F184" s="42"/>
      <c r="G184" s="42"/>
      <c r="H184" s="42"/>
      <c r="I184" s="42"/>
      <c r="J184" s="42"/>
    </row>
    <row r="185" spans="5:10" ht="20.25">
      <c r="E185" s="42"/>
      <c r="F185" s="42"/>
      <c r="G185" s="42"/>
      <c r="H185" s="42"/>
      <c r="I185" s="42"/>
      <c r="J185" s="42"/>
    </row>
    <row r="186" spans="3:4" s="1" customFormat="1" ht="20.25">
      <c r="C186" s="2"/>
      <c r="D186" s="2"/>
    </row>
    <row r="187" spans="3:4" s="1" customFormat="1" ht="20.25">
      <c r="C187" s="2"/>
      <c r="D187" s="2"/>
    </row>
    <row r="188" spans="2:10" ht="20.25">
      <c r="B188" s="51" t="s">
        <v>176</v>
      </c>
      <c r="E188" s="52" t="s">
        <v>49</v>
      </c>
      <c r="F188" s="52" t="s">
        <v>49</v>
      </c>
      <c r="G188" s="52"/>
      <c r="H188" s="52" t="s">
        <v>50</v>
      </c>
      <c r="I188" s="52" t="s">
        <v>51</v>
      </c>
      <c r="J188" s="52" t="s">
        <v>52</v>
      </c>
    </row>
    <row r="189" spans="5:10" ht="20.25">
      <c r="E189" s="52" t="s">
        <v>50</v>
      </c>
      <c r="F189" s="52" t="s">
        <v>53</v>
      </c>
      <c r="G189" s="52"/>
      <c r="H189" s="52" t="s">
        <v>46</v>
      </c>
      <c r="I189" s="52" t="s">
        <v>54</v>
      </c>
      <c r="J189" s="52" t="s">
        <v>55</v>
      </c>
    </row>
    <row r="190" spans="5:10" ht="20.25">
      <c r="E190" s="52"/>
      <c r="F190" s="52"/>
      <c r="G190" s="52"/>
      <c r="H190" s="52"/>
      <c r="I190" s="52"/>
      <c r="J190" s="52" t="s">
        <v>126</v>
      </c>
    </row>
    <row r="191" spans="5:10" ht="20.25">
      <c r="E191" s="52" t="s">
        <v>14</v>
      </c>
      <c r="F191" s="52" t="s">
        <v>14</v>
      </c>
      <c r="G191" s="52"/>
      <c r="H191" s="52" t="s">
        <v>14</v>
      </c>
      <c r="I191" s="52" t="s">
        <v>14</v>
      </c>
      <c r="J191" s="52" t="s">
        <v>14</v>
      </c>
    </row>
    <row r="192" spans="5:10" ht="20.25">
      <c r="E192" s="52"/>
      <c r="F192" s="52"/>
      <c r="G192" s="52"/>
      <c r="H192" s="52"/>
      <c r="I192" s="52"/>
      <c r="J192" s="52"/>
    </row>
    <row r="193" spans="2:10" ht="20.25">
      <c r="B193" s="1" t="s">
        <v>108</v>
      </c>
      <c r="C193" s="1"/>
      <c r="E193" s="53">
        <v>223068</v>
      </c>
      <c r="F193" s="53">
        <v>79437</v>
      </c>
      <c r="G193" s="53"/>
      <c r="H193" s="53">
        <v>87000</v>
      </c>
      <c r="I193" s="54">
        <v>-26601</v>
      </c>
      <c r="J193" s="53">
        <f>SUM(E193:I193)</f>
        <v>362904</v>
      </c>
    </row>
    <row r="194" spans="5:10" ht="20.25">
      <c r="E194" s="53"/>
      <c r="F194" s="53"/>
      <c r="G194" s="53"/>
      <c r="H194" s="53"/>
      <c r="I194" s="54"/>
      <c r="J194" s="53"/>
    </row>
    <row r="195" spans="2:10" ht="20.25">
      <c r="B195" s="2" t="s">
        <v>204</v>
      </c>
      <c r="E195" s="53">
        <v>0</v>
      </c>
      <c r="F195" s="53">
        <v>0</v>
      </c>
      <c r="G195" s="53"/>
      <c r="H195" s="53">
        <v>0</v>
      </c>
      <c r="I195" s="54">
        <f>I72</f>
        <v>-115071</v>
      </c>
      <c r="J195" s="54">
        <f>SUM(E195:I195)</f>
        <v>-115071</v>
      </c>
    </row>
    <row r="196" spans="5:10" ht="20.25">
      <c r="E196" s="53"/>
      <c r="F196" s="53"/>
      <c r="G196" s="53"/>
      <c r="H196" s="53"/>
      <c r="I196" s="54"/>
      <c r="J196" s="53"/>
    </row>
    <row r="197" spans="2:10" ht="20.25">
      <c r="B197" s="2" t="s">
        <v>155</v>
      </c>
      <c r="E197" s="53">
        <v>0</v>
      </c>
      <c r="F197" s="53">
        <v>0</v>
      </c>
      <c r="G197" s="53"/>
      <c r="H197" s="53">
        <v>0</v>
      </c>
      <c r="I197" s="54">
        <v>-11243</v>
      </c>
      <c r="J197" s="54">
        <f>SUM(E197:I197)</f>
        <v>-11243</v>
      </c>
    </row>
    <row r="198" spans="5:10" ht="20.25">
      <c r="E198" s="53"/>
      <c r="F198" s="53"/>
      <c r="G198" s="53"/>
      <c r="H198" s="53"/>
      <c r="I198" s="54"/>
      <c r="J198" s="53"/>
    </row>
    <row r="199" spans="2:10" ht="21" thickBot="1">
      <c r="B199" s="1" t="s">
        <v>177</v>
      </c>
      <c r="C199" s="1"/>
      <c r="E199" s="55">
        <f>SUM(E193:E196)</f>
        <v>223068</v>
      </c>
      <c r="F199" s="56">
        <f>SUM(F193:F198)</f>
        <v>79437</v>
      </c>
      <c r="G199" s="56"/>
      <c r="H199" s="56">
        <f>SUM(H193:H198)</f>
        <v>87000</v>
      </c>
      <c r="I199" s="56">
        <f>SUM(I193:I198)</f>
        <v>-152915</v>
      </c>
      <c r="J199" s="56">
        <f>SUM(J193:J198)</f>
        <v>236590</v>
      </c>
    </row>
    <row r="200" spans="3:4" s="1" customFormat="1" ht="21" thickTop="1">
      <c r="C200" s="2"/>
      <c r="D200" s="2"/>
    </row>
    <row r="201" spans="3:4" s="1" customFormat="1" ht="20.25">
      <c r="C201" s="2"/>
      <c r="D201" s="2"/>
    </row>
    <row r="202" spans="3:4" s="1" customFormat="1" ht="20.25">
      <c r="C202" s="2"/>
      <c r="D202" s="2"/>
    </row>
    <row r="203" spans="3:4" s="1" customFormat="1" ht="20.25">
      <c r="C203" s="2"/>
      <c r="D203" s="2"/>
    </row>
    <row r="204" spans="3:4" s="1" customFormat="1" ht="20.25">
      <c r="C204" s="2"/>
      <c r="D204" s="2"/>
    </row>
    <row r="205" spans="3:4" s="1" customFormat="1" ht="20.25">
      <c r="C205" s="2"/>
      <c r="D205" s="2"/>
    </row>
    <row r="206" spans="3:4" s="1" customFormat="1" ht="20.25">
      <c r="C206" s="2"/>
      <c r="D206" s="2"/>
    </row>
    <row r="207" spans="3:4" s="1" customFormat="1" ht="20.25">
      <c r="C207" s="2"/>
      <c r="D207" s="2"/>
    </row>
    <row r="208" spans="3:4" s="1" customFormat="1" ht="20.25">
      <c r="C208" s="2"/>
      <c r="D208" s="2"/>
    </row>
    <row r="209" spans="3:4" s="1" customFormat="1" ht="20.25">
      <c r="C209" s="2"/>
      <c r="D209" s="2"/>
    </row>
    <row r="210" spans="3:4" s="1" customFormat="1" ht="20.25">
      <c r="C210" s="2"/>
      <c r="D210" s="2"/>
    </row>
    <row r="211" spans="3:4" s="1" customFormat="1" ht="20.25">
      <c r="C211" s="2"/>
      <c r="D211" s="2"/>
    </row>
    <row r="212" spans="3:4" s="1" customFormat="1" ht="20.25">
      <c r="C212" s="2"/>
      <c r="D212" s="2"/>
    </row>
    <row r="213" spans="3:4" s="1" customFormat="1" ht="20.25">
      <c r="C213" s="2"/>
      <c r="D213" s="2"/>
    </row>
    <row r="214" spans="3:4" s="1" customFormat="1" ht="20.25">
      <c r="C214" s="2"/>
      <c r="D214" s="2"/>
    </row>
    <row r="215" spans="3:4" s="1" customFormat="1" ht="20.25">
      <c r="C215" s="2"/>
      <c r="D215" s="2"/>
    </row>
    <row r="216" spans="3:4" s="1" customFormat="1" ht="20.25">
      <c r="C216" s="2"/>
      <c r="D216" s="2"/>
    </row>
    <row r="217" spans="3:4" s="1" customFormat="1" ht="20.25">
      <c r="C217" s="2"/>
      <c r="D217" s="2"/>
    </row>
    <row r="218" spans="3:4" s="1" customFormat="1" ht="20.25">
      <c r="C218" s="2"/>
      <c r="D218" s="2"/>
    </row>
    <row r="219" spans="3:4" s="1" customFormat="1" ht="20.25">
      <c r="C219" s="2"/>
      <c r="D219" s="2"/>
    </row>
    <row r="220" spans="3:4" s="1" customFormat="1" ht="20.25">
      <c r="C220" s="2"/>
      <c r="D220" s="2"/>
    </row>
    <row r="221" s="1" customFormat="1" ht="20.25"/>
    <row r="222" spans="2:4" s="1" customFormat="1" ht="20.25">
      <c r="B222" s="1" t="s">
        <v>132</v>
      </c>
      <c r="C222" s="2"/>
      <c r="D222" s="2"/>
    </row>
    <row r="223" spans="2:4" s="1" customFormat="1" ht="20.25">
      <c r="B223" s="1" t="s">
        <v>104</v>
      </c>
      <c r="C223" s="2"/>
      <c r="D223" s="2"/>
    </row>
    <row r="224" spans="3:4" s="1" customFormat="1" ht="20.25">
      <c r="C224" s="2"/>
      <c r="D224" s="2"/>
    </row>
    <row r="225" spans="2:11" ht="20.25">
      <c r="B225" s="57" t="s">
        <v>57</v>
      </c>
      <c r="C225" s="57"/>
      <c r="D225" s="57"/>
      <c r="K225" s="58"/>
    </row>
    <row r="226" spans="2:11" ht="20.25">
      <c r="B226" s="57" t="s">
        <v>1</v>
      </c>
      <c r="C226" s="57"/>
      <c r="D226" s="57"/>
      <c r="K226" s="58"/>
    </row>
    <row r="227" spans="2:11" ht="15" customHeight="1">
      <c r="B227" s="57"/>
      <c r="C227" s="57"/>
      <c r="D227" s="57"/>
      <c r="K227" s="58"/>
    </row>
    <row r="228" spans="2:11" ht="20.25">
      <c r="B228" s="1" t="s">
        <v>58</v>
      </c>
      <c r="C228" s="1"/>
      <c r="D228" s="1"/>
      <c r="K228" s="58"/>
    </row>
    <row r="229" spans="2:11" ht="21" thickBot="1">
      <c r="B229" s="1" t="s">
        <v>173</v>
      </c>
      <c r="C229" s="1"/>
      <c r="D229" s="1"/>
      <c r="K229" s="58"/>
    </row>
    <row r="230" spans="2:11" ht="20.25">
      <c r="B230" s="1"/>
      <c r="C230" s="1"/>
      <c r="D230" s="1"/>
      <c r="F230" s="59"/>
      <c r="H230" s="59"/>
      <c r="K230" s="58"/>
    </row>
    <row r="231" spans="2:11" ht="20.25">
      <c r="B231" s="1"/>
      <c r="C231" s="1"/>
      <c r="D231" s="1"/>
      <c r="F231" s="60" t="s">
        <v>202</v>
      </c>
      <c r="H231" s="60" t="s">
        <v>203</v>
      </c>
      <c r="K231" s="58"/>
    </row>
    <row r="232" spans="2:11" ht="14.25" customHeight="1">
      <c r="B232" s="1"/>
      <c r="C232" s="1"/>
      <c r="D232" s="1"/>
      <c r="F232" s="40"/>
      <c r="H232" s="40"/>
      <c r="K232" s="58"/>
    </row>
    <row r="233" spans="6:8" ht="20.25">
      <c r="F233" s="61" t="s">
        <v>14</v>
      </c>
      <c r="H233" s="61" t="s">
        <v>14</v>
      </c>
    </row>
    <row r="234" spans="6:8" ht="11.25" customHeight="1">
      <c r="F234" s="62"/>
      <c r="H234" s="62"/>
    </row>
    <row r="235" spans="2:8" ht="20.25">
      <c r="B235" s="2" t="s">
        <v>163</v>
      </c>
      <c r="F235" s="62">
        <v>14596</v>
      </c>
      <c r="H235" s="62">
        <f>-114334+180</f>
        <v>-114154</v>
      </c>
    </row>
    <row r="236" spans="6:8" ht="12.75" customHeight="1">
      <c r="F236" s="62"/>
      <c r="H236" s="62"/>
    </row>
    <row r="237" spans="2:8" ht="20.25">
      <c r="B237" s="2" t="s">
        <v>59</v>
      </c>
      <c r="F237" s="62"/>
      <c r="H237" s="62"/>
    </row>
    <row r="238" spans="2:8" ht="20.25">
      <c r="B238" s="2" t="s">
        <v>147</v>
      </c>
      <c r="F238" s="62">
        <v>-1046</v>
      </c>
      <c r="H238" s="62">
        <v>-678</v>
      </c>
    </row>
    <row r="239" spans="2:8" ht="20.25">
      <c r="B239" s="2" t="s">
        <v>183</v>
      </c>
      <c r="F239" s="103">
        <v>0</v>
      </c>
      <c r="H239" s="62">
        <v>-20</v>
      </c>
    </row>
    <row r="240" spans="2:8" ht="20.25">
      <c r="B240" s="2" t="s">
        <v>60</v>
      </c>
      <c r="F240" s="62">
        <v>2495</v>
      </c>
      <c r="H240" s="62">
        <v>6779</v>
      </c>
    </row>
    <row r="241" spans="2:8" ht="20.25">
      <c r="B241" s="2" t="s">
        <v>61</v>
      </c>
      <c r="F241" s="62">
        <v>308</v>
      </c>
      <c r="H241" s="62">
        <v>307</v>
      </c>
    </row>
    <row r="242" spans="2:8" ht="20.25">
      <c r="B242" s="2" t="s">
        <v>184</v>
      </c>
      <c r="F242" s="103">
        <v>0</v>
      </c>
      <c r="H242" s="62">
        <v>99683</v>
      </c>
    </row>
    <row r="243" spans="2:8" ht="20.25">
      <c r="B243" s="2" t="s">
        <v>185</v>
      </c>
      <c r="F243" s="103">
        <v>0</v>
      </c>
      <c r="H243" s="62">
        <v>2</v>
      </c>
    </row>
    <row r="244" spans="2:8" ht="20.25">
      <c r="B244" s="2" t="s">
        <v>186</v>
      </c>
      <c r="F244" s="103">
        <v>2265</v>
      </c>
      <c r="H244" s="62">
        <v>1873</v>
      </c>
    </row>
    <row r="245" spans="2:8" ht="20.25">
      <c r="B245" s="2" t="s">
        <v>187</v>
      </c>
      <c r="F245" s="103">
        <v>0</v>
      </c>
      <c r="H245" s="62">
        <v>302</v>
      </c>
    </row>
    <row r="246" spans="2:8" ht="20.25">
      <c r="B246" s="2" t="s">
        <v>62</v>
      </c>
      <c r="F246" s="62">
        <v>4923</v>
      </c>
      <c r="H246" s="62">
        <v>6104</v>
      </c>
    </row>
    <row r="247" spans="2:8" ht="20.25">
      <c r="B247" s="2" t="s">
        <v>193</v>
      </c>
      <c r="F247" s="62">
        <v>625</v>
      </c>
      <c r="H247" s="62">
        <v>0</v>
      </c>
    </row>
    <row r="248" spans="2:8" ht="20.25">
      <c r="B248" s="2" t="s">
        <v>188</v>
      </c>
      <c r="F248" s="62">
        <v>291</v>
      </c>
      <c r="H248" s="62">
        <v>7809</v>
      </c>
    </row>
    <row r="249" spans="2:8" ht="20.25">
      <c r="B249" s="2" t="s">
        <v>127</v>
      </c>
      <c r="F249" s="62">
        <v>1187</v>
      </c>
      <c r="H249" s="62">
        <v>7</v>
      </c>
    </row>
    <row r="250" spans="2:8" ht="20.25">
      <c r="B250" s="2" t="s">
        <v>210</v>
      </c>
      <c r="F250" s="62"/>
      <c r="H250" s="62"/>
    </row>
    <row r="251" spans="3:8" ht="20.25">
      <c r="C251" s="2" t="s">
        <v>211</v>
      </c>
      <c r="F251" s="62">
        <v>-16</v>
      </c>
      <c r="H251" s="62">
        <v>28</v>
      </c>
    </row>
    <row r="252" spans="2:8" ht="20.25">
      <c r="B252" s="2" t="s">
        <v>189</v>
      </c>
      <c r="F252" s="103">
        <f>-124-4157</f>
        <v>-4281</v>
      </c>
      <c r="H252" s="103">
        <f>-2230-11</f>
        <v>-2241</v>
      </c>
    </row>
    <row r="253" spans="2:8" ht="20.25">
      <c r="B253" s="2" t="s">
        <v>156</v>
      </c>
      <c r="F253" s="103">
        <v>-18</v>
      </c>
      <c r="H253" s="103">
        <v>-202</v>
      </c>
    </row>
    <row r="254" spans="2:8" ht="20.25">
      <c r="B254" s="2" t="s">
        <v>63</v>
      </c>
      <c r="F254" s="63">
        <v>-6901</v>
      </c>
      <c r="H254" s="63">
        <v>-5877</v>
      </c>
    </row>
    <row r="255" spans="2:8" ht="20.25">
      <c r="B255" s="2" t="s">
        <v>218</v>
      </c>
      <c r="F255" s="62">
        <f>SUM(F235:F254)</f>
        <v>14428</v>
      </c>
      <c r="H255" s="62">
        <f>SUM(H235:H254)</f>
        <v>-278</v>
      </c>
    </row>
    <row r="256" spans="6:8" ht="10.5" customHeight="1">
      <c r="F256" s="62"/>
      <c r="H256" s="62"/>
    </row>
    <row r="257" spans="2:8" ht="20.25">
      <c r="B257" s="2" t="s">
        <v>167</v>
      </c>
      <c r="F257" s="62">
        <v>-269087</v>
      </c>
      <c r="H257" s="62">
        <v>20717</v>
      </c>
    </row>
    <row r="258" spans="2:8" ht="20.25">
      <c r="B258" s="2" t="s">
        <v>168</v>
      </c>
      <c r="F258" s="64">
        <v>141092</v>
      </c>
      <c r="H258" s="64">
        <v>-10906</v>
      </c>
    </row>
    <row r="259" spans="2:8" ht="20.25">
      <c r="B259" s="2" t="s">
        <v>219</v>
      </c>
      <c r="F259" s="62">
        <f>SUM(F255:F258)</f>
        <v>-113567</v>
      </c>
      <c r="H259" s="62">
        <f>SUM(H255:H258)</f>
        <v>9533</v>
      </c>
    </row>
    <row r="260" spans="2:8" ht="20.25">
      <c r="B260" s="2" t="s">
        <v>64</v>
      </c>
      <c r="F260" s="62">
        <v>4973</v>
      </c>
      <c r="H260" s="62">
        <v>3857</v>
      </c>
    </row>
    <row r="261" spans="2:8" ht="20.25">
      <c r="B261" s="2" t="s">
        <v>128</v>
      </c>
      <c r="F261" s="62">
        <v>-1187</v>
      </c>
      <c r="H261" s="62">
        <f>-H249</f>
        <v>-7</v>
      </c>
    </row>
    <row r="262" spans="2:8" ht="20.25">
      <c r="B262" s="2" t="s">
        <v>129</v>
      </c>
      <c r="F262" s="62">
        <v>-766</v>
      </c>
      <c r="H262" s="62">
        <v>-841</v>
      </c>
    </row>
    <row r="263" spans="2:8" ht="20.25">
      <c r="B263" s="2" t="s">
        <v>154</v>
      </c>
      <c r="F263" s="62">
        <v>40</v>
      </c>
      <c r="H263" s="103">
        <v>0</v>
      </c>
    </row>
    <row r="264" spans="2:8" ht="20.25">
      <c r="B264" s="2" t="s">
        <v>164</v>
      </c>
      <c r="F264" s="65">
        <f>SUM(F259:F263)</f>
        <v>-110507</v>
      </c>
      <c r="H264" s="65">
        <f>SUM(H259:H263)</f>
        <v>12542</v>
      </c>
    </row>
    <row r="265" spans="6:8" ht="10.5" customHeight="1">
      <c r="F265" s="62"/>
      <c r="H265" s="62"/>
    </row>
    <row r="266" spans="2:8" ht="20.25">
      <c r="B266" s="1" t="s">
        <v>65</v>
      </c>
      <c r="C266" s="1"/>
      <c r="D266" s="1"/>
      <c r="F266" s="62"/>
      <c r="H266" s="62"/>
    </row>
    <row r="267" spans="2:8" ht="20.25">
      <c r="B267" s="2" t="s">
        <v>190</v>
      </c>
      <c r="C267" s="1"/>
      <c r="D267" s="1"/>
      <c r="F267" s="103">
        <v>0</v>
      </c>
      <c r="H267" s="62">
        <v>-1894</v>
      </c>
    </row>
    <row r="268" spans="2:8" ht="20.25">
      <c r="B268" s="2" t="s">
        <v>191</v>
      </c>
      <c r="C268" s="1"/>
      <c r="D268" s="1"/>
      <c r="F268" s="62">
        <v>222</v>
      </c>
      <c r="H268" s="62">
        <v>222</v>
      </c>
    </row>
    <row r="269" spans="2:8" ht="20.25">
      <c r="B269" s="2" t="s">
        <v>66</v>
      </c>
      <c r="F269" s="62">
        <v>-2300</v>
      </c>
      <c r="H269" s="62">
        <v>-5704</v>
      </c>
    </row>
    <row r="270" spans="2:8" ht="20.25">
      <c r="B270" s="2" t="s">
        <v>192</v>
      </c>
      <c r="F270" s="62">
        <f>-2546-3758038</f>
        <v>-3760584</v>
      </c>
      <c r="H270" s="103">
        <f>-1521179-645</f>
        <v>-1521824</v>
      </c>
    </row>
    <row r="271" spans="2:8" ht="20.25">
      <c r="B271" s="2" t="s">
        <v>212</v>
      </c>
      <c r="F271" s="103">
        <f>2670+3762195</f>
        <v>3764865</v>
      </c>
      <c r="G271" s="104"/>
      <c r="H271" s="103">
        <f>1523409+4576</f>
        <v>1527985</v>
      </c>
    </row>
    <row r="272" spans="2:8" ht="20.25">
      <c r="B272" s="2" t="s">
        <v>157</v>
      </c>
      <c r="F272" s="103">
        <v>13</v>
      </c>
      <c r="G272" s="104"/>
      <c r="H272" s="103">
        <v>317</v>
      </c>
    </row>
    <row r="273" spans="2:8" ht="20.25">
      <c r="B273" s="2" t="s">
        <v>64</v>
      </c>
      <c r="F273" s="66">
        <v>1969</v>
      </c>
      <c r="H273" s="66">
        <v>2054</v>
      </c>
    </row>
    <row r="274" spans="2:8" ht="20.25">
      <c r="B274" s="2" t="s">
        <v>166</v>
      </c>
      <c r="F274" s="65">
        <f>SUM(F267:F273)</f>
        <v>4185</v>
      </c>
      <c r="H274" s="65">
        <f>SUM(H267:H273)</f>
        <v>1156</v>
      </c>
    </row>
    <row r="275" spans="6:8" ht="9" customHeight="1">
      <c r="F275" s="62"/>
      <c r="H275" s="62"/>
    </row>
    <row r="276" spans="2:8" ht="20.25">
      <c r="B276" s="1" t="s">
        <v>158</v>
      </c>
      <c r="F276" s="62"/>
      <c r="H276" s="62"/>
    </row>
    <row r="277" spans="2:8" ht="20.25">
      <c r="B277" s="2" t="s">
        <v>159</v>
      </c>
      <c r="F277" s="103">
        <v>0</v>
      </c>
      <c r="H277" s="62">
        <v>-11197</v>
      </c>
    </row>
    <row r="278" spans="2:8" ht="20.25">
      <c r="B278" s="2" t="s">
        <v>222</v>
      </c>
      <c r="F278" s="103">
        <v>45000</v>
      </c>
      <c r="H278" s="103">
        <v>0</v>
      </c>
    </row>
    <row r="279" spans="2:8" ht="20.25">
      <c r="B279" s="2" t="s">
        <v>165</v>
      </c>
      <c r="F279" s="105">
        <f>SUM(F277:F278)</f>
        <v>45000</v>
      </c>
      <c r="H279" s="65">
        <f>SUM(H277:H278)</f>
        <v>-11197</v>
      </c>
    </row>
    <row r="280" spans="6:8" ht="11.25" customHeight="1">
      <c r="F280" s="62"/>
      <c r="H280" s="62"/>
    </row>
    <row r="281" spans="2:8" ht="20.25">
      <c r="B281" s="1" t="s">
        <v>220</v>
      </c>
      <c r="C281" s="1"/>
      <c r="D281" s="1"/>
      <c r="F281" s="40"/>
      <c r="H281" s="40"/>
    </row>
    <row r="282" spans="2:8" ht="20.25">
      <c r="B282" s="1"/>
      <c r="C282" s="1" t="s">
        <v>67</v>
      </c>
      <c r="D282" s="1"/>
      <c r="F282" s="62">
        <f>F264+F274+F279</f>
        <v>-61322</v>
      </c>
      <c r="H282" s="62">
        <f>H264+H274+H279</f>
        <v>2501</v>
      </c>
    </row>
    <row r="283" spans="6:8" ht="12.75" customHeight="1">
      <c r="F283" s="62"/>
      <c r="H283" s="62"/>
    </row>
    <row r="284" spans="2:8" ht="20.25">
      <c r="B284" s="1" t="s">
        <v>67</v>
      </c>
      <c r="C284" s="1"/>
      <c r="D284" s="1"/>
      <c r="F284" s="62"/>
      <c r="H284" s="62"/>
    </row>
    <row r="285" spans="2:8" ht="20.25">
      <c r="B285" s="1" t="s">
        <v>68</v>
      </c>
      <c r="C285" s="1"/>
      <c r="D285" s="1"/>
      <c r="F285" s="62">
        <v>74107</v>
      </c>
      <c r="H285" s="62">
        <v>71606</v>
      </c>
    </row>
    <row r="286" spans="2:8" ht="10.5" customHeight="1">
      <c r="B286" s="1"/>
      <c r="C286" s="1"/>
      <c r="D286" s="1"/>
      <c r="F286" s="64"/>
      <c r="H286" s="64"/>
    </row>
    <row r="287" spans="2:8" ht="20.25">
      <c r="B287" s="1" t="s">
        <v>67</v>
      </c>
      <c r="C287" s="1"/>
      <c r="D287" s="1"/>
      <c r="F287" s="62"/>
      <c r="H287" s="62"/>
    </row>
    <row r="288" spans="2:8" ht="21" thickBot="1">
      <c r="B288" s="1" t="s">
        <v>178</v>
      </c>
      <c r="C288" s="1"/>
      <c r="D288" s="1"/>
      <c r="F288" s="67">
        <f>F282+F285</f>
        <v>12785</v>
      </c>
      <c r="H288" s="67">
        <f>H282+H285</f>
        <v>74107</v>
      </c>
    </row>
    <row r="289" spans="6:8" ht="21.75" thickBot="1" thickTop="1">
      <c r="F289" s="107"/>
      <c r="H289" s="107"/>
    </row>
    <row r="290" spans="5:9" ht="20.25">
      <c r="E290" s="34"/>
      <c r="F290" s="106"/>
      <c r="G290" s="34"/>
      <c r="H290" s="106"/>
      <c r="I290" s="34"/>
    </row>
    <row r="291" spans="5:9" ht="20.25">
      <c r="E291" s="34"/>
      <c r="F291" s="106"/>
      <c r="G291" s="34"/>
      <c r="H291" s="106"/>
      <c r="I291" s="34"/>
    </row>
    <row r="292" spans="5:9" ht="20.25">
      <c r="E292" s="34"/>
      <c r="F292" s="106"/>
      <c r="G292" s="34"/>
      <c r="H292" s="106"/>
      <c r="I292" s="34"/>
    </row>
    <row r="293" spans="5:9" ht="20.25">
      <c r="E293" s="34"/>
      <c r="F293" s="106"/>
      <c r="G293" s="34"/>
      <c r="H293" s="106"/>
      <c r="I293" s="34"/>
    </row>
    <row r="294" spans="2:9" ht="20.25">
      <c r="B294" s="57" t="s">
        <v>57</v>
      </c>
      <c r="E294" s="34"/>
      <c r="F294" s="106"/>
      <c r="G294" s="34"/>
      <c r="H294" s="106"/>
      <c r="I294" s="34"/>
    </row>
    <row r="295" spans="2:9" ht="20.25">
      <c r="B295" s="57" t="s">
        <v>1</v>
      </c>
      <c r="E295" s="34"/>
      <c r="F295" s="106"/>
      <c r="G295" s="34"/>
      <c r="H295" s="106"/>
      <c r="I295" s="34"/>
    </row>
    <row r="296" spans="2:9" ht="20.25">
      <c r="B296" s="57"/>
      <c r="E296" s="34"/>
      <c r="F296" s="106"/>
      <c r="G296" s="34"/>
      <c r="H296" s="106"/>
      <c r="I296" s="34"/>
    </row>
    <row r="297" spans="2:9" ht="20.25">
      <c r="B297" s="1" t="s">
        <v>58</v>
      </c>
      <c r="E297" s="34"/>
      <c r="F297" s="106"/>
      <c r="G297" s="34"/>
      <c r="H297" s="106"/>
      <c r="I297" s="34"/>
    </row>
    <row r="298" spans="2:9" ht="20.25">
      <c r="B298" s="1" t="s">
        <v>209</v>
      </c>
      <c r="E298" s="34"/>
      <c r="F298" s="106"/>
      <c r="G298" s="34"/>
      <c r="H298" s="106"/>
      <c r="I298" s="34"/>
    </row>
    <row r="299" spans="2:9" ht="21" thickBot="1">
      <c r="B299" s="1"/>
      <c r="E299" s="34"/>
      <c r="F299" s="106"/>
      <c r="G299" s="34"/>
      <c r="H299" s="106"/>
      <c r="I299" s="34"/>
    </row>
    <row r="300" spans="5:9" ht="20.25">
      <c r="E300" s="34"/>
      <c r="F300" s="59"/>
      <c r="H300" s="59"/>
      <c r="I300" s="34"/>
    </row>
    <row r="301" spans="5:9" ht="20.25">
      <c r="E301" s="34"/>
      <c r="F301" s="60" t="s">
        <v>202</v>
      </c>
      <c r="H301" s="60" t="s">
        <v>203</v>
      </c>
      <c r="I301" s="34"/>
    </row>
    <row r="302" spans="5:9" ht="20.25">
      <c r="E302" s="34"/>
      <c r="F302" s="40"/>
      <c r="H302" s="40"/>
      <c r="I302" s="34"/>
    </row>
    <row r="303" spans="5:9" ht="20.25">
      <c r="E303" s="34"/>
      <c r="F303" s="61" t="s">
        <v>14</v>
      </c>
      <c r="H303" s="61" t="s">
        <v>14</v>
      </c>
      <c r="I303" s="34"/>
    </row>
    <row r="304" spans="2:8" ht="20.25">
      <c r="B304" s="2" t="s">
        <v>69</v>
      </c>
      <c r="F304" s="62"/>
      <c r="H304" s="62"/>
    </row>
    <row r="305" spans="6:8" ht="12.75" customHeight="1">
      <c r="F305" s="62"/>
      <c r="H305" s="62"/>
    </row>
    <row r="306" spans="2:8" ht="20.25">
      <c r="B306" s="2" t="s">
        <v>70</v>
      </c>
      <c r="F306" s="62">
        <v>21674</v>
      </c>
      <c r="H306" s="62">
        <v>17176</v>
      </c>
    </row>
    <row r="307" spans="2:8" ht="20.25">
      <c r="B307" s="2" t="s">
        <v>150</v>
      </c>
      <c r="F307" s="62">
        <v>-1089</v>
      </c>
      <c r="H307" s="103">
        <v>0</v>
      </c>
    </row>
    <row r="308" spans="2:8" ht="20.25">
      <c r="B308" s="2" t="s">
        <v>71</v>
      </c>
      <c r="F308" s="64">
        <v>40123</v>
      </c>
      <c r="H308" s="46">
        <v>69222</v>
      </c>
    </row>
    <row r="309" spans="6:8" ht="20.25">
      <c r="F309" s="62">
        <f>SUM(F306:F308)</f>
        <v>60708</v>
      </c>
      <c r="H309" s="62">
        <f>SUM(H306:H308)</f>
        <v>86398</v>
      </c>
    </row>
    <row r="310" spans="2:8" ht="20.25">
      <c r="B310" s="2" t="s">
        <v>72</v>
      </c>
      <c r="F310" s="62">
        <v>-47923</v>
      </c>
      <c r="H310" s="62">
        <v>-12291</v>
      </c>
    </row>
    <row r="311" spans="6:8" ht="21" thickBot="1">
      <c r="F311" s="68">
        <f>SUM(F309:F310)</f>
        <v>12785</v>
      </c>
      <c r="H311" s="68">
        <f>SUM(H309:H310)</f>
        <v>74107</v>
      </c>
    </row>
    <row r="312" spans="6:11" ht="21.75" thickBot="1" thickTop="1">
      <c r="F312" s="69"/>
      <c r="H312" s="69"/>
      <c r="K312" s="58"/>
    </row>
    <row r="313" spans="8:11" ht="20.25">
      <c r="H313" s="34"/>
      <c r="K313" s="58"/>
    </row>
    <row r="314" spans="8:11" ht="20.25">
      <c r="H314" s="34"/>
      <c r="K314" s="58"/>
    </row>
    <row r="315" spans="8:11" ht="20.25">
      <c r="H315" s="34"/>
      <c r="K315" s="58"/>
    </row>
    <row r="316" spans="8:11" ht="20.25">
      <c r="H316" s="34"/>
      <c r="K316" s="58"/>
    </row>
    <row r="317" spans="8:11" ht="20.25">
      <c r="H317" s="34"/>
      <c r="K317" s="58"/>
    </row>
    <row r="318" spans="8:11" ht="20.25">
      <c r="H318" s="34"/>
      <c r="K318" s="58"/>
    </row>
    <row r="319" spans="8:11" ht="20.25">
      <c r="H319" s="34"/>
      <c r="K319" s="58"/>
    </row>
    <row r="320" spans="8:11" ht="20.25">
      <c r="H320" s="34"/>
      <c r="K320" s="58"/>
    </row>
    <row r="321" spans="8:11" ht="20.25">
      <c r="H321" s="34"/>
      <c r="K321" s="58"/>
    </row>
    <row r="322" spans="8:11" ht="20.25">
      <c r="H322" s="34"/>
      <c r="K322" s="58"/>
    </row>
    <row r="323" spans="8:11" ht="20.25">
      <c r="H323" s="34"/>
      <c r="K323" s="58"/>
    </row>
    <row r="324" spans="8:11" ht="20.25">
      <c r="H324" s="34"/>
      <c r="K324" s="58"/>
    </row>
    <row r="325" spans="8:11" ht="20.25">
      <c r="H325" s="34"/>
      <c r="K325" s="58"/>
    </row>
    <row r="326" spans="8:11" ht="20.25">
      <c r="H326" s="34"/>
      <c r="K326" s="58"/>
    </row>
    <row r="327" spans="8:11" ht="20.25">
      <c r="H327" s="34"/>
      <c r="K327" s="58"/>
    </row>
    <row r="328" spans="8:11" ht="20.25">
      <c r="H328" s="34"/>
      <c r="K328" s="58"/>
    </row>
    <row r="329" spans="8:11" ht="20.25">
      <c r="H329" s="34"/>
      <c r="K329" s="58"/>
    </row>
    <row r="330" spans="8:11" ht="20.25">
      <c r="H330" s="34"/>
      <c r="K330" s="58"/>
    </row>
    <row r="331" spans="8:11" ht="20.25">
      <c r="H331" s="34"/>
      <c r="K331" s="58"/>
    </row>
    <row r="332" spans="8:11" ht="20.25">
      <c r="H332" s="34"/>
      <c r="K332" s="58"/>
    </row>
    <row r="333" spans="8:11" ht="20.25">
      <c r="H333" s="34"/>
      <c r="K333" s="58"/>
    </row>
    <row r="334" spans="8:11" ht="20.25">
      <c r="H334" s="34"/>
      <c r="K334" s="58"/>
    </row>
    <row r="335" spans="8:11" ht="20.25">
      <c r="H335" s="34"/>
      <c r="K335" s="58"/>
    </row>
    <row r="336" spans="8:11" ht="20.25">
      <c r="H336" s="34"/>
      <c r="K336" s="58"/>
    </row>
    <row r="337" spans="8:11" ht="20.25">
      <c r="H337" s="34"/>
      <c r="K337" s="58"/>
    </row>
    <row r="338" spans="8:11" ht="20.25">
      <c r="H338" s="34"/>
      <c r="K338" s="58"/>
    </row>
    <row r="339" spans="8:11" ht="20.25">
      <c r="H339" s="34"/>
      <c r="K339" s="58"/>
    </row>
    <row r="340" spans="8:11" ht="20.25">
      <c r="H340" s="34"/>
      <c r="K340" s="58"/>
    </row>
    <row r="341" spans="8:11" ht="20.25">
      <c r="H341" s="34"/>
      <c r="K341" s="58"/>
    </row>
    <row r="342" spans="8:11" ht="20.25">
      <c r="H342" s="34"/>
      <c r="K342" s="58"/>
    </row>
    <row r="343" spans="8:11" ht="20.25">
      <c r="H343" s="34"/>
      <c r="K343" s="58"/>
    </row>
    <row r="344" spans="8:11" ht="20.25">
      <c r="H344" s="34"/>
      <c r="K344" s="58"/>
    </row>
    <row r="345" spans="8:11" ht="20.25">
      <c r="H345" s="34"/>
      <c r="K345" s="58"/>
    </row>
    <row r="346" spans="8:11" ht="20.25">
      <c r="H346" s="34"/>
      <c r="K346" s="58"/>
    </row>
    <row r="347" spans="8:11" ht="20.25">
      <c r="H347" s="34"/>
      <c r="K347" s="58"/>
    </row>
    <row r="348" spans="8:11" ht="20.25">
      <c r="H348" s="34"/>
      <c r="K348" s="58"/>
    </row>
    <row r="349" spans="8:11" ht="20.25">
      <c r="H349" s="34"/>
      <c r="K349" s="58"/>
    </row>
    <row r="350" spans="8:11" ht="20.25">
      <c r="H350" s="34"/>
      <c r="K350" s="58"/>
    </row>
    <row r="351" spans="8:11" ht="20.25">
      <c r="H351" s="34"/>
      <c r="K351" s="58"/>
    </row>
    <row r="352" spans="8:11" ht="20.25">
      <c r="H352" s="34"/>
      <c r="K352" s="58"/>
    </row>
    <row r="353" spans="8:11" ht="20.25">
      <c r="H353" s="34"/>
      <c r="K353" s="58"/>
    </row>
    <row r="354" s="1" customFormat="1" ht="20.25">
      <c r="B354" s="1" t="s">
        <v>133</v>
      </c>
    </row>
    <row r="355" spans="2:4" s="1" customFormat="1" ht="20.25">
      <c r="B355" s="1" t="s">
        <v>104</v>
      </c>
      <c r="C355" s="2"/>
      <c r="D355" s="2"/>
    </row>
    <row r="356" spans="5:13" ht="20.25">
      <c r="E356" s="42"/>
      <c r="F356" s="42"/>
      <c r="G356" s="42"/>
      <c r="H356" s="42"/>
      <c r="I356" s="42"/>
      <c r="J356" s="42"/>
      <c r="K356" s="24"/>
      <c r="L356" s="25"/>
      <c r="M356" s="25"/>
    </row>
    <row r="357" spans="5:13" ht="20.25">
      <c r="E357" s="42"/>
      <c r="F357" s="42"/>
      <c r="G357" s="42"/>
      <c r="H357" s="42"/>
      <c r="I357" s="42"/>
      <c r="J357" s="42"/>
      <c r="K357" s="24"/>
      <c r="L357" s="25"/>
      <c r="M357" s="25"/>
    </row>
    <row r="358" spans="5:13" ht="20.25">
      <c r="E358" s="42"/>
      <c r="F358" s="42"/>
      <c r="G358" s="42"/>
      <c r="H358" s="42"/>
      <c r="I358" s="42"/>
      <c r="J358" s="21"/>
      <c r="K358" s="24"/>
      <c r="L358" s="25"/>
      <c r="M358" s="25"/>
    </row>
    <row r="359" spans="5:13" ht="20.25">
      <c r="E359" s="42"/>
      <c r="F359" s="42"/>
      <c r="G359" s="42"/>
      <c r="H359" s="42"/>
      <c r="I359" s="42"/>
      <c r="J359" s="42"/>
      <c r="K359" s="24"/>
      <c r="L359" s="25"/>
      <c r="M359" s="25"/>
    </row>
    <row r="360" spans="5:13" ht="20.25">
      <c r="E360" s="42"/>
      <c r="F360" s="42"/>
      <c r="G360" s="42"/>
      <c r="H360" s="42"/>
      <c r="I360" s="42"/>
      <c r="J360" s="42"/>
      <c r="K360" s="24"/>
      <c r="L360" s="25"/>
      <c r="M360" s="25"/>
    </row>
    <row r="361" spans="5:13" ht="20.25">
      <c r="E361" s="24"/>
      <c r="F361" s="24"/>
      <c r="G361" s="24"/>
      <c r="H361" s="24"/>
      <c r="I361" s="24"/>
      <c r="J361" s="24"/>
      <c r="K361" s="24"/>
      <c r="L361" s="25"/>
      <c r="M361" s="25"/>
    </row>
    <row r="362" spans="5:13" ht="20.25">
      <c r="E362" s="24"/>
      <c r="F362" s="24"/>
      <c r="G362" s="24"/>
      <c r="H362" s="24"/>
      <c r="I362" s="24"/>
      <c r="J362" s="24"/>
      <c r="K362" s="24"/>
      <c r="L362" s="25"/>
      <c r="M362" s="25"/>
    </row>
    <row r="363" spans="5:13" ht="20.25">
      <c r="E363" s="24"/>
      <c r="F363" s="24"/>
      <c r="G363" s="24"/>
      <c r="H363" s="24"/>
      <c r="I363" s="24"/>
      <c r="J363" s="24"/>
      <c r="K363" s="24"/>
      <c r="L363" s="25"/>
      <c r="M363" s="25"/>
    </row>
    <row r="364" spans="5:13" ht="20.25">
      <c r="E364" s="24"/>
      <c r="F364" s="24"/>
      <c r="G364" s="24"/>
      <c r="H364" s="24"/>
      <c r="I364" s="24"/>
      <c r="J364" s="24"/>
      <c r="K364" s="24"/>
      <c r="L364" s="25"/>
      <c r="M364" s="25"/>
    </row>
    <row r="365" spans="5:13" ht="20.25">
      <c r="E365" s="24"/>
      <c r="F365" s="24"/>
      <c r="G365" s="24"/>
      <c r="H365" s="24"/>
      <c r="I365" s="24"/>
      <c r="J365" s="24"/>
      <c r="K365" s="24"/>
      <c r="L365" s="25"/>
      <c r="M365" s="25"/>
    </row>
    <row r="366" spans="5:13" ht="20.25">
      <c r="E366" s="24"/>
      <c r="F366" s="24"/>
      <c r="G366" s="24"/>
      <c r="H366" s="24"/>
      <c r="I366" s="24"/>
      <c r="J366" s="24"/>
      <c r="K366" s="24"/>
      <c r="L366" s="25"/>
      <c r="M366" s="25"/>
    </row>
    <row r="367" spans="5:13" ht="20.25">
      <c r="E367" s="24"/>
      <c r="F367" s="24"/>
      <c r="G367" s="24"/>
      <c r="H367" s="24"/>
      <c r="I367" s="24"/>
      <c r="J367" s="24"/>
      <c r="K367" s="24"/>
      <c r="L367" s="25"/>
      <c r="M367" s="25"/>
    </row>
    <row r="368" spans="5:13" ht="20.25">
      <c r="E368" s="24"/>
      <c r="F368" s="24"/>
      <c r="G368" s="24"/>
      <c r="H368" s="24"/>
      <c r="I368" s="24"/>
      <c r="J368" s="24"/>
      <c r="K368" s="24"/>
      <c r="L368" s="25"/>
      <c r="M368" s="25"/>
    </row>
    <row r="369" spans="5:13" ht="20.25">
      <c r="E369" s="24"/>
      <c r="F369" s="24"/>
      <c r="G369" s="24"/>
      <c r="H369" s="24"/>
      <c r="I369" s="24"/>
      <c r="J369" s="24"/>
      <c r="K369" s="24"/>
      <c r="L369" s="25"/>
      <c r="M369" s="25"/>
    </row>
    <row r="370" spans="5:13" ht="20.25">
      <c r="E370" s="24"/>
      <c r="F370" s="24"/>
      <c r="G370" s="24"/>
      <c r="H370" s="24"/>
      <c r="I370" s="24"/>
      <c r="J370" s="24"/>
      <c r="K370" s="24"/>
      <c r="L370" s="25"/>
      <c r="M370" s="25"/>
    </row>
    <row r="371" spans="5:13" ht="20.25">
      <c r="E371" s="24"/>
      <c r="F371" s="24"/>
      <c r="G371" s="24"/>
      <c r="H371" s="24"/>
      <c r="I371" s="24"/>
      <c r="J371" s="24"/>
      <c r="K371" s="24"/>
      <c r="L371" s="25"/>
      <c r="M371" s="25"/>
    </row>
    <row r="372" spans="5:13" ht="20.25">
      <c r="E372" s="24"/>
      <c r="F372" s="24"/>
      <c r="G372" s="24"/>
      <c r="H372" s="24"/>
      <c r="I372" s="24"/>
      <c r="J372" s="24"/>
      <c r="K372" s="24"/>
      <c r="L372" s="25"/>
      <c r="M372" s="25"/>
    </row>
    <row r="373" spans="5:13" ht="20.25">
      <c r="E373" s="24"/>
      <c r="F373" s="24"/>
      <c r="G373" s="24"/>
      <c r="H373" s="24"/>
      <c r="I373" s="24"/>
      <c r="J373" s="24"/>
      <c r="K373" s="24"/>
      <c r="L373" s="25"/>
      <c r="M373" s="25"/>
    </row>
    <row r="374" spans="5:13" ht="20.25">
      <c r="E374" s="24"/>
      <c r="F374" s="24"/>
      <c r="G374" s="24"/>
      <c r="H374" s="24"/>
      <c r="I374" s="24"/>
      <c r="J374" s="24"/>
      <c r="K374" s="24"/>
      <c r="L374" s="25"/>
      <c r="M374" s="25"/>
    </row>
    <row r="375" spans="5:13" ht="20.25">
      <c r="E375" s="24"/>
      <c r="F375" s="24"/>
      <c r="G375" s="24"/>
      <c r="H375" s="24"/>
      <c r="I375" s="24"/>
      <c r="J375" s="24"/>
      <c r="K375" s="24"/>
      <c r="L375" s="25"/>
      <c r="M375" s="25"/>
    </row>
    <row r="376" spans="5:13" ht="20.25">
      <c r="E376" s="24"/>
      <c r="F376" s="24"/>
      <c r="G376" s="24"/>
      <c r="H376" s="24"/>
      <c r="I376" s="24"/>
      <c r="J376" s="24"/>
      <c r="K376" s="24"/>
      <c r="L376" s="25"/>
      <c r="M376" s="25"/>
    </row>
    <row r="377" spans="5:13" ht="20.25">
      <c r="E377" s="24"/>
      <c r="F377" s="24"/>
      <c r="G377" s="24"/>
      <c r="H377" s="24"/>
      <c r="I377" s="24"/>
      <c r="J377" s="24"/>
      <c r="K377" s="24"/>
      <c r="L377" s="25"/>
      <c r="M377" s="25"/>
    </row>
    <row r="378" spans="5:13" ht="20.25">
      <c r="E378" s="24"/>
      <c r="F378" s="24"/>
      <c r="G378" s="24"/>
      <c r="H378" s="24"/>
      <c r="I378" s="24"/>
      <c r="J378" s="24"/>
      <c r="K378" s="24"/>
      <c r="L378" s="25"/>
      <c r="M378" s="25"/>
    </row>
    <row r="379" spans="5:13" ht="20.25">
      <c r="E379" s="24"/>
      <c r="F379" s="24"/>
      <c r="G379" s="24"/>
      <c r="H379" s="24"/>
      <c r="I379" s="24"/>
      <c r="J379" s="24"/>
      <c r="K379" s="24"/>
      <c r="L379" s="25"/>
      <c r="M379" s="25"/>
    </row>
    <row r="380" spans="5:13" ht="20.25">
      <c r="E380" s="24"/>
      <c r="F380" s="24"/>
      <c r="G380" s="24"/>
      <c r="H380" s="24"/>
      <c r="I380" s="24"/>
      <c r="J380" s="24"/>
      <c r="K380" s="24"/>
      <c r="L380" s="25"/>
      <c r="M380" s="25"/>
    </row>
    <row r="381" spans="5:13" ht="20.25">
      <c r="E381" s="24"/>
      <c r="F381" s="24"/>
      <c r="G381" s="24"/>
      <c r="H381" s="24"/>
      <c r="I381" s="24"/>
      <c r="J381" s="24"/>
      <c r="K381" s="24"/>
      <c r="L381" s="25"/>
      <c r="M381" s="25"/>
    </row>
    <row r="382" spans="5:13" ht="20.25">
      <c r="E382" s="24"/>
      <c r="F382" s="24"/>
      <c r="G382" s="24"/>
      <c r="H382" s="24"/>
      <c r="I382" s="24"/>
      <c r="J382" s="24"/>
      <c r="K382" s="24"/>
      <c r="L382" s="25"/>
      <c r="M382" s="25"/>
    </row>
    <row r="383" spans="5:13" ht="20.25">
      <c r="E383" s="24"/>
      <c r="F383" s="24"/>
      <c r="G383" s="24"/>
      <c r="H383" s="24"/>
      <c r="I383" s="24"/>
      <c r="J383" s="24"/>
      <c r="K383" s="24"/>
      <c r="L383" s="25"/>
      <c r="M383" s="25"/>
    </row>
    <row r="384" spans="5:13" ht="20.25">
      <c r="E384" s="24"/>
      <c r="F384" s="24"/>
      <c r="G384" s="24"/>
      <c r="H384" s="24"/>
      <c r="I384" s="24"/>
      <c r="J384" s="24"/>
      <c r="K384" s="24"/>
      <c r="L384" s="25"/>
      <c r="M384" s="25"/>
    </row>
    <row r="385" spans="5:13" ht="20.25">
      <c r="E385" s="24"/>
      <c r="F385" s="24"/>
      <c r="G385" s="24"/>
      <c r="H385" s="24"/>
      <c r="I385" s="24"/>
      <c r="J385" s="24"/>
      <c r="K385" s="24"/>
      <c r="L385" s="25"/>
      <c r="M385" s="25"/>
    </row>
    <row r="386" spans="5:13" ht="20.25">
      <c r="E386" s="24"/>
      <c r="F386" s="24"/>
      <c r="G386" s="24"/>
      <c r="H386" s="24"/>
      <c r="I386" s="24"/>
      <c r="J386" s="24"/>
      <c r="K386" s="24"/>
      <c r="L386" s="25"/>
      <c r="M386" s="25"/>
    </row>
    <row r="387" spans="5:13" ht="20.25">
      <c r="E387" s="24"/>
      <c r="F387" s="24"/>
      <c r="G387" s="24"/>
      <c r="H387" s="24"/>
      <c r="I387" s="24"/>
      <c r="J387" s="24"/>
      <c r="K387" s="24"/>
      <c r="L387" s="25"/>
      <c r="M387" s="25"/>
    </row>
    <row r="388" spans="5:13" ht="20.25">
      <c r="E388" s="24"/>
      <c r="F388" s="24"/>
      <c r="G388" s="24"/>
      <c r="H388" s="24"/>
      <c r="I388" s="24"/>
      <c r="J388" s="24"/>
      <c r="K388" s="24"/>
      <c r="L388" s="25"/>
      <c r="M388" s="25"/>
    </row>
    <row r="389" spans="5:13" ht="20.25">
      <c r="E389" s="24"/>
      <c r="F389" s="24"/>
      <c r="G389" s="24"/>
      <c r="H389" s="24"/>
      <c r="I389" s="24"/>
      <c r="J389" s="24"/>
      <c r="K389" s="24"/>
      <c r="L389" s="25"/>
      <c r="M389" s="25"/>
    </row>
    <row r="390" spans="5:13" ht="20.25">
      <c r="E390" s="24"/>
      <c r="F390" s="24"/>
      <c r="G390" s="24"/>
      <c r="H390" s="24"/>
      <c r="I390" s="24"/>
      <c r="J390" s="24"/>
      <c r="K390" s="24"/>
      <c r="L390" s="25"/>
      <c r="M390" s="25"/>
    </row>
    <row r="391" spans="5:13" ht="20.25">
      <c r="E391" s="24"/>
      <c r="F391" s="24"/>
      <c r="G391" s="24"/>
      <c r="H391" s="24"/>
      <c r="I391" s="24"/>
      <c r="J391" s="24"/>
      <c r="K391" s="24"/>
      <c r="L391" s="25"/>
      <c r="M391" s="25"/>
    </row>
    <row r="392" spans="5:13" ht="20.25">
      <c r="E392" s="24"/>
      <c r="F392" s="24"/>
      <c r="G392" s="24"/>
      <c r="H392" s="24"/>
      <c r="I392" s="24"/>
      <c r="J392" s="24"/>
      <c r="K392" s="24"/>
      <c r="L392" s="25"/>
      <c r="M392" s="25"/>
    </row>
    <row r="393" spans="5:13" ht="20.25">
      <c r="E393" s="24"/>
      <c r="F393" s="24"/>
      <c r="G393" s="24"/>
      <c r="H393" s="24"/>
      <c r="I393" s="24"/>
      <c r="J393" s="24"/>
      <c r="K393" s="24"/>
      <c r="L393" s="25"/>
      <c r="M393" s="25"/>
    </row>
    <row r="394" spans="5:13" ht="20.25">
      <c r="E394" s="24"/>
      <c r="F394" s="24"/>
      <c r="G394" s="24"/>
      <c r="H394" s="24"/>
      <c r="I394" s="24"/>
      <c r="J394" s="24"/>
      <c r="K394" s="24"/>
      <c r="L394" s="25"/>
      <c r="M394" s="25"/>
    </row>
    <row r="395" spans="5:13" ht="20.25">
      <c r="E395" s="24"/>
      <c r="F395" s="24"/>
      <c r="G395" s="24"/>
      <c r="H395" s="24"/>
      <c r="I395" s="24"/>
      <c r="J395" s="24"/>
      <c r="K395" s="24"/>
      <c r="L395" s="25"/>
      <c r="M395" s="25"/>
    </row>
    <row r="396" spans="5:13" ht="20.25">
      <c r="E396" s="24"/>
      <c r="F396" s="24"/>
      <c r="G396" s="24"/>
      <c r="H396" s="24"/>
      <c r="I396" s="24"/>
      <c r="J396" s="24"/>
      <c r="K396" s="24"/>
      <c r="L396" s="25"/>
      <c r="M396" s="25"/>
    </row>
    <row r="397" spans="5:13" ht="20.25">
      <c r="E397" s="24"/>
      <c r="F397" s="24"/>
      <c r="G397" s="24"/>
      <c r="H397" s="24"/>
      <c r="I397" s="24"/>
      <c r="J397" s="24"/>
      <c r="K397" s="24"/>
      <c r="L397" s="25"/>
      <c r="M397" s="25"/>
    </row>
    <row r="398" spans="5:13" ht="20.25">
      <c r="E398" s="24"/>
      <c r="F398" s="24"/>
      <c r="G398" s="24"/>
      <c r="H398" s="24"/>
      <c r="I398" s="24"/>
      <c r="J398" s="24"/>
      <c r="K398" s="24"/>
      <c r="L398" s="25"/>
      <c r="M398" s="25"/>
    </row>
    <row r="399" spans="5:13" ht="20.25">
      <c r="E399" s="24"/>
      <c r="F399" s="24"/>
      <c r="G399" s="24"/>
      <c r="H399" s="24"/>
      <c r="I399" s="24"/>
      <c r="J399" s="24"/>
      <c r="K399" s="24"/>
      <c r="L399" s="25"/>
      <c r="M399" s="25"/>
    </row>
    <row r="400" spans="5:13" ht="20.25">
      <c r="E400" s="24"/>
      <c r="F400" s="24"/>
      <c r="G400" s="24"/>
      <c r="H400" s="24"/>
      <c r="I400" s="24"/>
      <c r="J400" s="24"/>
      <c r="K400" s="24"/>
      <c r="L400" s="25"/>
      <c r="M400" s="25"/>
    </row>
    <row r="401" spans="5:13" ht="20.25">
      <c r="E401" s="24"/>
      <c r="F401" s="24"/>
      <c r="G401" s="24"/>
      <c r="H401" s="24"/>
      <c r="I401" s="24"/>
      <c r="J401" s="24"/>
      <c r="K401" s="24"/>
      <c r="L401" s="25"/>
      <c r="M401" s="25"/>
    </row>
    <row r="402" spans="5:13" ht="20.25">
      <c r="E402" s="24"/>
      <c r="F402" s="24"/>
      <c r="G402" s="24"/>
      <c r="H402" s="24"/>
      <c r="I402" s="24"/>
      <c r="J402" s="24"/>
      <c r="K402" s="24"/>
      <c r="L402" s="25"/>
      <c r="M402" s="25"/>
    </row>
    <row r="403" spans="5:13" ht="20.25">
      <c r="E403" s="24"/>
      <c r="F403" s="24"/>
      <c r="G403" s="24"/>
      <c r="H403" s="24"/>
      <c r="I403" s="24"/>
      <c r="J403" s="24"/>
      <c r="K403" s="24"/>
      <c r="L403" s="25"/>
      <c r="M403" s="25"/>
    </row>
    <row r="404" spans="5:13" ht="20.25">
      <c r="E404" s="24"/>
      <c r="F404" s="24"/>
      <c r="G404" s="24"/>
      <c r="H404" s="24"/>
      <c r="I404" s="24"/>
      <c r="J404" s="24"/>
      <c r="K404" s="24"/>
      <c r="L404" s="25"/>
      <c r="M404" s="25"/>
    </row>
    <row r="405" spans="5:13" ht="20.25">
      <c r="E405" s="24"/>
      <c r="F405" s="24"/>
      <c r="G405" s="24"/>
      <c r="H405" s="24"/>
      <c r="I405" s="24"/>
      <c r="J405" s="24"/>
      <c r="K405" s="24"/>
      <c r="L405" s="25"/>
      <c r="M405" s="25"/>
    </row>
    <row r="406" spans="5:13" ht="20.25">
      <c r="E406" s="24"/>
      <c r="F406" s="24"/>
      <c r="G406" s="24"/>
      <c r="H406" s="24"/>
      <c r="I406" s="24"/>
      <c r="J406" s="24"/>
      <c r="K406" s="24"/>
      <c r="L406" s="25"/>
      <c r="M406" s="25"/>
    </row>
    <row r="407" spans="2:13" ht="20.25">
      <c r="B407" s="1" t="s">
        <v>73</v>
      </c>
      <c r="D407" s="1" t="s">
        <v>74</v>
      </c>
      <c r="E407" s="24"/>
      <c r="F407" s="24"/>
      <c r="G407" s="24"/>
      <c r="H407" s="24"/>
      <c r="I407" s="24"/>
      <c r="J407" s="70"/>
      <c r="K407" s="24"/>
      <c r="L407" s="25"/>
      <c r="M407" s="25"/>
    </row>
    <row r="408" spans="1:13" ht="20.25">
      <c r="A408" s="1"/>
      <c r="C408" s="1"/>
      <c r="D408" s="1"/>
      <c r="E408" s="24"/>
      <c r="F408" s="24"/>
      <c r="G408" s="24"/>
      <c r="H408" s="24"/>
      <c r="I408" s="24"/>
      <c r="J408" s="24"/>
      <c r="K408" s="24"/>
      <c r="L408" s="25"/>
      <c r="M408" s="25"/>
    </row>
    <row r="409" spans="1:13" ht="20.25">
      <c r="A409" s="1"/>
      <c r="C409" s="1"/>
      <c r="D409" s="1"/>
      <c r="E409" s="24"/>
      <c r="F409" s="24"/>
      <c r="G409" s="24"/>
      <c r="H409" s="24"/>
      <c r="I409" s="24"/>
      <c r="J409" s="24"/>
      <c r="K409" s="24"/>
      <c r="L409" s="25"/>
      <c r="M409" s="25"/>
    </row>
    <row r="410" spans="3:13" ht="20.25">
      <c r="C410" s="1" t="s">
        <v>179</v>
      </c>
      <c r="E410" s="71" t="s">
        <v>75</v>
      </c>
      <c r="F410" s="71" t="s">
        <v>76</v>
      </c>
      <c r="G410" s="71"/>
      <c r="H410" s="71" t="s">
        <v>77</v>
      </c>
      <c r="I410" s="71" t="s">
        <v>78</v>
      </c>
      <c r="J410" s="71" t="s">
        <v>79</v>
      </c>
      <c r="K410" s="24"/>
      <c r="L410" s="25"/>
      <c r="M410" s="25"/>
    </row>
    <row r="411" spans="5:13" ht="20.25">
      <c r="E411" s="71" t="s">
        <v>80</v>
      </c>
      <c r="F411" s="71" t="s">
        <v>134</v>
      </c>
      <c r="G411" s="71"/>
      <c r="H411" s="71" t="s">
        <v>135</v>
      </c>
      <c r="I411" s="71"/>
      <c r="J411" s="71"/>
      <c r="K411" s="24"/>
      <c r="L411" s="25"/>
      <c r="M411" s="25"/>
    </row>
    <row r="412" spans="5:13" ht="20.25">
      <c r="E412" s="71" t="s">
        <v>81</v>
      </c>
      <c r="F412" s="71"/>
      <c r="G412" s="71"/>
      <c r="H412" s="71"/>
      <c r="I412" s="71"/>
      <c r="J412" s="71"/>
      <c r="K412" s="24"/>
      <c r="L412" s="25"/>
      <c r="M412" s="25"/>
    </row>
    <row r="413" spans="5:13" ht="20.25">
      <c r="E413" s="71" t="s">
        <v>14</v>
      </c>
      <c r="F413" s="71" t="s">
        <v>14</v>
      </c>
      <c r="G413" s="72"/>
      <c r="H413" s="71" t="s">
        <v>14</v>
      </c>
      <c r="I413" s="71" t="s">
        <v>14</v>
      </c>
      <c r="J413" s="71" t="s">
        <v>14</v>
      </c>
      <c r="K413" s="24"/>
      <c r="L413" s="25"/>
      <c r="M413" s="25"/>
    </row>
    <row r="414" spans="5:13" ht="20.25">
      <c r="E414" s="24"/>
      <c r="F414" s="24"/>
      <c r="G414" s="24"/>
      <c r="H414" s="24"/>
      <c r="I414" s="24"/>
      <c r="J414" s="24"/>
      <c r="K414" s="24"/>
      <c r="L414" s="25"/>
      <c r="M414" s="25"/>
    </row>
    <row r="415" spans="3:13" ht="20.25">
      <c r="C415" s="1" t="s">
        <v>82</v>
      </c>
      <c r="D415" s="1"/>
      <c r="E415" s="1"/>
      <c r="F415" s="24"/>
      <c r="G415" s="24"/>
      <c r="H415" s="24"/>
      <c r="I415" s="24"/>
      <c r="J415" s="24"/>
      <c r="K415" s="24"/>
      <c r="L415" s="25"/>
      <c r="M415" s="25"/>
    </row>
    <row r="416" spans="6:13" ht="20.25">
      <c r="F416" s="24"/>
      <c r="G416" s="24"/>
      <c r="H416" s="24"/>
      <c r="I416" s="24"/>
      <c r="J416" s="24"/>
      <c r="K416" s="24"/>
      <c r="L416" s="25"/>
      <c r="M416" s="25"/>
    </row>
    <row r="417" spans="3:13" ht="20.25">
      <c r="C417" s="1" t="s">
        <v>83</v>
      </c>
      <c r="D417" s="1"/>
      <c r="E417" s="1"/>
      <c r="F417" s="24"/>
      <c r="G417" s="24"/>
      <c r="H417" s="24"/>
      <c r="I417" s="24"/>
      <c r="J417" s="24"/>
      <c r="K417" s="24"/>
      <c r="L417" s="25"/>
      <c r="M417" s="25"/>
    </row>
    <row r="418" spans="4:13" ht="20.25">
      <c r="D418" s="2" t="s">
        <v>84</v>
      </c>
      <c r="E418" s="28">
        <f>70557-1613</f>
        <v>68944</v>
      </c>
      <c r="F418" s="28">
        <v>308</v>
      </c>
      <c r="G418" s="28"/>
      <c r="H418" s="28">
        <v>931</v>
      </c>
      <c r="I418" s="28">
        <f>-1921+1613</f>
        <v>-308</v>
      </c>
      <c r="J418" s="28">
        <f>SUM(E418:I418)</f>
        <v>69875</v>
      </c>
      <c r="K418" s="24"/>
      <c r="L418" s="25"/>
      <c r="M418" s="25"/>
    </row>
    <row r="419" spans="4:13" ht="20.25">
      <c r="D419" s="2" t="s">
        <v>194</v>
      </c>
      <c r="E419" s="74">
        <v>0</v>
      </c>
      <c r="F419" s="74">
        <v>0</v>
      </c>
      <c r="G419" s="74"/>
      <c r="H419" s="74">
        <v>0</v>
      </c>
      <c r="I419" s="74">
        <v>0</v>
      </c>
      <c r="J419" s="74">
        <f>SUM(E419:I419)</f>
        <v>0</v>
      </c>
      <c r="K419" s="24"/>
      <c r="L419" s="25"/>
      <c r="M419" s="25"/>
    </row>
    <row r="420" spans="4:13" ht="21" thickBot="1">
      <c r="D420" s="2" t="s">
        <v>195</v>
      </c>
      <c r="E420" s="28">
        <f aca="true" t="shared" si="0" ref="E420:J420">SUM(E418:E419)</f>
        <v>68944</v>
      </c>
      <c r="F420" s="28">
        <f t="shared" si="0"/>
        <v>308</v>
      </c>
      <c r="G420" s="28">
        <f t="shared" si="0"/>
        <v>0</v>
      </c>
      <c r="H420" s="28">
        <f t="shared" si="0"/>
        <v>931</v>
      </c>
      <c r="I420" s="28">
        <f t="shared" si="0"/>
        <v>-308</v>
      </c>
      <c r="J420" s="75">
        <f t="shared" si="0"/>
        <v>69875</v>
      </c>
      <c r="K420" s="24"/>
      <c r="L420" s="25"/>
      <c r="M420" s="25"/>
    </row>
    <row r="421" spans="5:13" ht="21" thickTop="1">
      <c r="E421" s="24"/>
      <c r="F421" s="24"/>
      <c r="G421" s="24"/>
      <c r="H421" s="24"/>
      <c r="I421" s="24"/>
      <c r="J421" s="24"/>
      <c r="K421" s="24"/>
      <c r="L421" s="25"/>
      <c r="M421" s="25"/>
    </row>
    <row r="422" spans="3:13" ht="20.25">
      <c r="C422" s="1" t="s">
        <v>85</v>
      </c>
      <c r="E422" s="24"/>
      <c r="F422" s="24"/>
      <c r="G422" s="24"/>
      <c r="H422" s="24"/>
      <c r="I422" s="24"/>
      <c r="J422" s="24"/>
      <c r="K422" s="24"/>
      <c r="L422" s="25"/>
      <c r="M422" s="25"/>
    </row>
    <row r="423" spans="4:13" ht="20.25">
      <c r="D423" s="2" t="s">
        <v>196</v>
      </c>
      <c r="K423" s="24"/>
      <c r="L423" s="25"/>
      <c r="M423" s="25"/>
    </row>
    <row r="424" spans="4:13" ht="20.25">
      <c r="D424" s="2" t="s">
        <v>197</v>
      </c>
      <c r="E424" s="24">
        <v>15678</v>
      </c>
      <c r="F424" s="24">
        <v>-979</v>
      </c>
      <c r="G424" s="24"/>
      <c r="H424" s="24">
        <v>801</v>
      </c>
      <c r="I424" s="24">
        <f>-308-354</f>
        <v>-662</v>
      </c>
      <c r="J424" s="24">
        <f>SUM(E424:I424)</f>
        <v>14838</v>
      </c>
      <c r="K424" s="24"/>
      <c r="L424" s="25"/>
      <c r="M424" s="25"/>
    </row>
    <row r="425" spans="4:13" ht="20.25">
      <c r="D425" s="2" t="s">
        <v>198</v>
      </c>
      <c r="E425" s="74">
        <v>0</v>
      </c>
      <c r="F425" s="74">
        <v>0</v>
      </c>
      <c r="G425" s="74"/>
      <c r="H425" s="74">
        <v>0</v>
      </c>
      <c r="I425" s="74">
        <v>0</v>
      </c>
      <c r="J425" s="74">
        <f>SUM(E425:I425)</f>
        <v>0</v>
      </c>
      <c r="K425" s="24"/>
      <c r="L425" s="25"/>
      <c r="M425" s="25"/>
    </row>
    <row r="426" spans="4:13" ht="20.25">
      <c r="D426" s="2" t="s">
        <v>199</v>
      </c>
      <c r="E426" s="24"/>
      <c r="F426" s="24"/>
      <c r="G426" s="24"/>
      <c r="H426" s="24"/>
      <c r="I426" s="24"/>
      <c r="J426" s="24"/>
      <c r="K426" s="24"/>
      <c r="L426" s="25"/>
      <c r="M426" s="25"/>
    </row>
    <row r="427" spans="4:13" ht="20.25">
      <c r="D427" s="2" t="s">
        <v>200</v>
      </c>
      <c r="E427" s="24">
        <f>SUM(E424:E426)</f>
        <v>15678</v>
      </c>
      <c r="F427" s="24">
        <f>SUM(F424:F426)</f>
        <v>-979</v>
      </c>
      <c r="G427" s="24"/>
      <c r="H427" s="24">
        <f>SUM(H424:H426)</f>
        <v>801</v>
      </c>
      <c r="I427" s="24">
        <f>SUM(I424:I426)</f>
        <v>-662</v>
      </c>
      <c r="J427" s="24">
        <f>SUM(J424:J426)</f>
        <v>14838</v>
      </c>
      <c r="K427" s="24"/>
      <c r="L427" s="25"/>
      <c r="M427" s="25"/>
    </row>
    <row r="428" spans="4:13" ht="20.25">
      <c r="D428" s="2" t="s">
        <v>86</v>
      </c>
      <c r="E428" s="24">
        <v>-1296</v>
      </c>
      <c r="F428" s="24">
        <v>8</v>
      </c>
      <c r="G428" s="24"/>
      <c r="H428" s="24">
        <v>0</v>
      </c>
      <c r="I428" s="24">
        <v>0</v>
      </c>
      <c r="J428" s="24">
        <f>SUM(E428:I428)</f>
        <v>-1288</v>
      </c>
      <c r="K428" s="24"/>
      <c r="L428" s="25"/>
      <c r="M428" s="25"/>
    </row>
    <row r="429" spans="4:13" ht="20.25">
      <c r="D429" s="2" t="s">
        <v>20</v>
      </c>
      <c r="E429" s="24">
        <v>0</v>
      </c>
      <c r="F429" s="24">
        <v>0</v>
      </c>
      <c r="G429" s="24"/>
      <c r="H429" s="24">
        <v>0</v>
      </c>
      <c r="I429" s="24">
        <v>1046</v>
      </c>
      <c r="J429" s="24">
        <f>SUM(E429:I429)</f>
        <v>1046</v>
      </c>
      <c r="K429" s="24"/>
      <c r="L429" s="25"/>
      <c r="M429" s="25"/>
    </row>
    <row r="430" spans="4:13" ht="20.25">
      <c r="D430" s="2" t="s">
        <v>21</v>
      </c>
      <c r="E430" s="28">
        <v>-6275</v>
      </c>
      <c r="F430" s="28">
        <v>-46</v>
      </c>
      <c r="G430" s="28"/>
      <c r="H430" s="28">
        <v>395</v>
      </c>
      <c r="I430" s="28">
        <v>-228</v>
      </c>
      <c r="J430" s="74">
        <f>SUM(E430:I430)</f>
        <v>-6154</v>
      </c>
      <c r="K430" s="24"/>
      <c r="L430" s="25"/>
      <c r="M430" s="25"/>
    </row>
    <row r="431" spans="4:13" ht="20.25">
      <c r="D431" s="2" t="s">
        <v>160</v>
      </c>
      <c r="E431" s="28"/>
      <c r="F431" s="28"/>
      <c r="G431" s="28"/>
      <c r="H431" s="28"/>
      <c r="I431" s="28"/>
      <c r="J431" s="24">
        <f>SUM(J427:J430)</f>
        <v>8442</v>
      </c>
      <c r="K431" s="24"/>
      <c r="L431" s="25"/>
      <c r="M431" s="25"/>
    </row>
    <row r="432" spans="4:13" ht="20.25">
      <c r="D432" s="2" t="s">
        <v>23</v>
      </c>
      <c r="E432" s="28"/>
      <c r="F432" s="28"/>
      <c r="G432" s="28"/>
      <c r="H432" s="28"/>
      <c r="I432" s="28">
        <v>48</v>
      </c>
      <c r="J432" s="24">
        <f>SUM(E432:I432)</f>
        <v>48</v>
      </c>
      <c r="K432" s="24"/>
      <c r="L432" s="25"/>
      <c r="M432" s="25"/>
    </row>
    <row r="433" spans="4:13" ht="21" thickBot="1">
      <c r="D433" s="2" t="s">
        <v>161</v>
      </c>
      <c r="E433" s="28"/>
      <c r="F433" s="28"/>
      <c r="G433" s="28"/>
      <c r="H433" s="28"/>
      <c r="I433" s="28"/>
      <c r="J433" s="75">
        <f>SUM(J431:J432)</f>
        <v>8490</v>
      </c>
      <c r="K433" s="24"/>
      <c r="L433" s="25"/>
      <c r="M433" s="25"/>
    </row>
    <row r="434" spans="5:13" ht="21" thickTop="1">
      <c r="E434" s="24"/>
      <c r="F434" s="24"/>
      <c r="G434" s="24"/>
      <c r="H434" s="24"/>
      <c r="I434" s="24"/>
      <c r="J434" s="24"/>
      <c r="K434" s="24"/>
      <c r="L434" s="25"/>
      <c r="M434" s="25"/>
    </row>
    <row r="435" spans="3:13" ht="20.25">
      <c r="C435" s="1" t="s">
        <v>87</v>
      </c>
      <c r="E435" s="24"/>
      <c r="F435" s="24"/>
      <c r="G435" s="24"/>
      <c r="H435" s="24"/>
      <c r="I435" s="24"/>
      <c r="J435" s="24"/>
      <c r="K435" s="24"/>
      <c r="L435" s="25"/>
      <c r="M435" s="25"/>
    </row>
    <row r="436" spans="5:13" ht="20.25">
      <c r="E436" s="24"/>
      <c r="F436" s="24"/>
      <c r="G436" s="24"/>
      <c r="H436" s="24"/>
      <c r="I436" s="24"/>
      <c r="J436" s="24"/>
      <c r="K436" s="24"/>
      <c r="L436" s="25"/>
      <c r="M436" s="25"/>
    </row>
    <row r="437" spans="3:13" ht="20.25">
      <c r="C437" s="1" t="s">
        <v>88</v>
      </c>
      <c r="E437" s="24"/>
      <c r="F437" s="24"/>
      <c r="G437" s="24"/>
      <c r="H437" s="24"/>
      <c r="I437" s="24"/>
      <c r="J437" s="24"/>
      <c r="K437" s="24"/>
      <c r="L437" s="25"/>
      <c r="M437" s="25"/>
    </row>
    <row r="438" spans="4:13" ht="20.25">
      <c r="D438" s="2" t="s">
        <v>88</v>
      </c>
      <c r="E438" s="24">
        <v>572245</v>
      </c>
      <c r="F438" s="24">
        <v>341364</v>
      </c>
      <c r="G438" s="24"/>
      <c r="H438" s="24">
        <v>11185</v>
      </c>
      <c r="I438" s="24">
        <f>-399395-395</f>
        <v>-399790</v>
      </c>
      <c r="J438" s="24">
        <f>SUM(E438:I438)</f>
        <v>525004</v>
      </c>
      <c r="K438" s="24"/>
      <c r="L438" s="25"/>
      <c r="M438" s="25"/>
    </row>
    <row r="439" spans="4:13" ht="20.25">
      <c r="D439" s="2" t="s">
        <v>89</v>
      </c>
      <c r="K439" s="24"/>
      <c r="L439" s="25"/>
      <c r="M439" s="25"/>
    </row>
    <row r="440" spans="4:13" ht="20.25">
      <c r="D440" s="2" t="s">
        <v>90</v>
      </c>
      <c r="E440" s="24">
        <v>0</v>
      </c>
      <c r="F440" s="24">
        <v>22020</v>
      </c>
      <c r="G440" s="24"/>
      <c r="H440" s="24">
        <v>0</v>
      </c>
      <c r="I440" s="24">
        <v>-170</v>
      </c>
      <c r="J440" s="24">
        <f>SUM(E440:I440)</f>
        <v>21850</v>
      </c>
      <c r="K440" s="24"/>
      <c r="L440" s="25"/>
      <c r="M440" s="25"/>
    </row>
    <row r="441" spans="4:13" ht="21" thickBot="1">
      <c r="D441" s="2" t="s">
        <v>91</v>
      </c>
      <c r="E441" s="28"/>
      <c r="F441" s="28"/>
      <c r="G441" s="28"/>
      <c r="H441" s="28"/>
      <c r="I441" s="28"/>
      <c r="J441" s="75">
        <f>SUM(J438:J440)</f>
        <v>546854</v>
      </c>
      <c r="K441" s="24"/>
      <c r="L441" s="25"/>
      <c r="M441" s="25"/>
    </row>
    <row r="442" spans="3:13" ht="21" thickTop="1">
      <c r="C442" s="1" t="s">
        <v>92</v>
      </c>
      <c r="E442" s="24"/>
      <c r="F442" s="24"/>
      <c r="G442" s="24"/>
      <c r="H442" s="24"/>
      <c r="I442" s="24"/>
      <c r="J442" s="24"/>
      <c r="K442" s="24"/>
      <c r="L442" s="25"/>
      <c r="M442" s="25"/>
    </row>
    <row r="443" spans="4:13" ht="21" thickBot="1">
      <c r="D443" s="2" t="s">
        <v>93</v>
      </c>
      <c r="E443" s="28">
        <v>298881</v>
      </c>
      <c r="F443" s="28">
        <v>68458</v>
      </c>
      <c r="G443" s="28"/>
      <c r="H443" s="28">
        <v>9883</v>
      </c>
      <c r="I443" s="28">
        <v>-75920</v>
      </c>
      <c r="J443" s="73">
        <f>SUM(E443:I443)</f>
        <v>301302</v>
      </c>
      <c r="K443" s="24"/>
      <c r="L443" s="25"/>
      <c r="M443" s="25"/>
    </row>
    <row r="444" spans="5:13" ht="21" thickTop="1">
      <c r="E444" s="28"/>
      <c r="F444" s="28"/>
      <c r="G444" s="28"/>
      <c r="H444" s="28"/>
      <c r="I444" s="28"/>
      <c r="J444" s="24"/>
      <c r="K444" s="24"/>
      <c r="L444" s="25"/>
      <c r="M444" s="25"/>
    </row>
    <row r="445" spans="3:13" ht="20.25">
      <c r="C445" s="1" t="s">
        <v>94</v>
      </c>
      <c r="E445" s="24"/>
      <c r="F445" s="24"/>
      <c r="G445" s="24"/>
      <c r="H445" s="24"/>
      <c r="I445" s="24"/>
      <c r="J445" s="24"/>
      <c r="K445" s="24"/>
      <c r="L445" s="25"/>
      <c r="M445" s="25"/>
    </row>
    <row r="446" spans="5:13" ht="20.25">
      <c r="E446" s="24"/>
      <c r="F446" s="24"/>
      <c r="G446" s="24"/>
      <c r="H446" s="24"/>
      <c r="I446" s="24"/>
      <c r="J446" s="24"/>
      <c r="K446" s="24"/>
      <c r="L446" s="25"/>
      <c r="M446" s="25"/>
    </row>
    <row r="447" spans="4:13" ht="20.25">
      <c r="D447" s="2" t="s">
        <v>95</v>
      </c>
      <c r="E447" s="76">
        <f>-F269</f>
        <v>2300</v>
      </c>
      <c r="F447" s="24">
        <v>0</v>
      </c>
      <c r="G447" s="24"/>
      <c r="H447" s="24">
        <v>0</v>
      </c>
      <c r="I447" s="24">
        <v>0</v>
      </c>
      <c r="J447" s="24">
        <f>SUM(E447:I447)</f>
        <v>2300</v>
      </c>
      <c r="K447" s="24"/>
      <c r="L447" s="25"/>
      <c r="M447" s="25"/>
    </row>
    <row r="448" spans="4:13" ht="20.25">
      <c r="D448" s="2" t="s">
        <v>62</v>
      </c>
      <c r="E448" s="24">
        <v>4764</v>
      </c>
      <c r="F448" s="24">
        <v>53</v>
      </c>
      <c r="G448" s="24"/>
      <c r="H448" s="24">
        <v>106</v>
      </c>
      <c r="I448" s="24">
        <v>0</v>
      </c>
      <c r="J448" s="24">
        <f>SUM(E448:I448)</f>
        <v>4923</v>
      </c>
      <c r="K448" s="24"/>
      <c r="L448" s="25"/>
      <c r="M448" s="25"/>
    </row>
    <row r="449" spans="4:13" ht="20.25">
      <c r="D449" s="2" t="s">
        <v>96</v>
      </c>
      <c r="E449" s="24">
        <v>2449</v>
      </c>
      <c r="F449" s="24">
        <v>0</v>
      </c>
      <c r="G449" s="24"/>
      <c r="H449" s="24">
        <v>0</v>
      </c>
      <c r="I449" s="24">
        <v>354</v>
      </c>
      <c r="J449" s="24">
        <f>SUM(E449:I449)</f>
        <v>2803</v>
      </c>
      <c r="K449" s="24"/>
      <c r="L449" s="25"/>
      <c r="M449" s="25"/>
    </row>
    <row r="450" spans="4:13" ht="20.25">
      <c r="D450" s="2" t="s">
        <v>207</v>
      </c>
      <c r="E450" s="24">
        <v>291</v>
      </c>
      <c r="F450" s="24">
        <v>0</v>
      </c>
      <c r="G450" s="24"/>
      <c r="H450" s="24">
        <v>0</v>
      </c>
      <c r="I450" s="24">
        <v>0</v>
      </c>
      <c r="J450" s="24">
        <f>SUM(E450:I450)</f>
        <v>291</v>
      </c>
      <c r="K450" s="24"/>
      <c r="L450" s="25"/>
      <c r="M450" s="25"/>
    </row>
    <row r="451" spans="4:13" ht="20.25">
      <c r="D451" s="2" t="s">
        <v>213</v>
      </c>
      <c r="E451" s="24"/>
      <c r="F451" s="24"/>
      <c r="G451" s="24"/>
      <c r="H451" s="24"/>
      <c r="I451" s="24"/>
      <c r="J451" s="24"/>
      <c r="K451" s="24"/>
      <c r="L451" s="25"/>
      <c r="M451" s="25"/>
    </row>
    <row r="452" spans="4:13" ht="20.25">
      <c r="D452" s="2" t="s">
        <v>214</v>
      </c>
      <c r="E452" s="24">
        <f>F244</f>
        <v>2265</v>
      </c>
      <c r="F452" s="24">
        <v>0</v>
      </c>
      <c r="G452" s="24"/>
      <c r="H452" s="24">
        <v>0</v>
      </c>
      <c r="I452" s="24">
        <v>0</v>
      </c>
      <c r="J452" s="24">
        <f>SUM(E452:I452)</f>
        <v>2265</v>
      </c>
      <c r="K452" s="24"/>
      <c r="L452" s="25"/>
      <c r="M452" s="25"/>
    </row>
    <row r="453" spans="4:13" ht="20.25">
      <c r="D453" s="2" t="s">
        <v>193</v>
      </c>
      <c r="E453" s="24">
        <f>F247</f>
        <v>625</v>
      </c>
      <c r="F453" s="24">
        <v>0</v>
      </c>
      <c r="G453" s="24"/>
      <c r="H453" s="24">
        <v>0</v>
      </c>
      <c r="I453" s="24">
        <v>0</v>
      </c>
      <c r="J453" s="24">
        <f>SUM(E453:I453)</f>
        <v>625</v>
      </c>
      <c r="K453" s="24"/>
      <c r="L453" s="25"/>
      <c r="M453" s="25"/>
    </row>
    <row r="454" spans="5:13" ht="20.25">
      <c r="E454" s="24"/>
      <c r="F454" s="24"/>
      <c r="G454" s="24"/>
      <c r="H454" s="24"/>
      <c r="I454" s="24"/>
      <c r="J454" s="24"/>
      <c r="K454" s="24"/>
      <c r="L454" s="25"/>
      <c r="M454" s="25"/>
    </row>
    <row r="455" spans="2:13" ht="20.25">
      <c r="B455" s="1" t="s">
        <v>73</v>
      </c>
      <c r="D455" s="1" t="s">
        <v>162</v>
      </c>
      <c r="E455" s="24"/>
      <c r="F455" s="24"/>
      <c r="G455" s="24"/>
      <c r="H455" s="24"/>
      <c r="I455" s="24"/>
      <c r="J455" s="24"/>
      <c r="K455" s="24"/>
      <c r="L455" s="25"/>
      <c r="M455" s="25"/>
    </row>
    <row r="456" spans="5:13" ht="20.25">
      <c r="E456" s="24"/>
      <c r="F456" s="24"/>
      <c r="G456" s="24"/>
      <c r="H456" s="24"/>
      <c r="I456" s="24"/>
      <c r="J456" s="24"/>
      <c r="K456" s="24"/>
      <c r="L456" s="25"/>
      <c r="M456" s="25"/>
    </row>
    <row r="457" spans="5:13" ht="20.25">
      <c r="E457" s="24"/>
      <c r="F457" s="24"/>
      <c r="G457" s="24"/>
      <c r="H457" s="24"/>
      <c r="I457" s="24"/>
      <c r="J457" s="24"/>
      <c r="K457" s="24"/>
      <c r="L457" s="25"/>
      <c r="M457" s="25"/>
    </row>
    <row r="458" spans="3:13" ht="20.25">
      <c r="C458" s="1" t="s">
        <v>180</v>
      </c>
      <c r="E458" s="71" t="s">
        <v>75</v>
      </c>
      <c r="F458" s="71" t="s">
        <v>76</v>
      </c>
      <c r="G458" s="71"/>
      <c r="H458" s="71" t="s">
        <v>77</v>
      </c>
      <c r="I458" s="71" t="s">
        <v>78</v>
      </c>
      <c r="J458" s="71" t="s">
        <v>79</v>
      </c>
      <c r="K458" s="24"/>
      <c r="L458" s="25"/>
      <c r="M458" s="25"/>
    </row>
    <row r="459" spans="5:13" ht="20.25">
      <c r="E459" s="71" t="s">
        <v>80</v>
      </c>
      <c r="F459" s="71" t="s">
        <v>134</v>
      </c>
      <c r="G459" s="71"/>
      <c r="H459" s="71" t="s">
        <v>135</v>
      </c>
      <c r="I459" s="71"/>
      <c r="J459" s="71"/>
      <c r="K459" s="24"/>
      <c r="L459" s="25"/>
      <c r="M459" s="25"/>
    </row>
    <row r="460" spans="5:13" ht="20.25">
      <c r="E460" s="71" t="s">
        <v>81</v>
      </c>
      <c r="F460" s="71"/>
      <c r="G460" s="71"/>
      <c r="H460" s="71"/>
      <c r="I460" s="71"/>
      <c r="J460" s="71"/>
      <c r="K460" s="24"/>
      <c r="L460" s="25"/>
      <c r="M460" s="25"/>
    </row>
    <row r="461" spans="5:13" ht="20.25">
      <c r="E461" s="71" t="s">
        <v>14</v>
      </c>
      <c r="F461" s="71" t="s">
        <v>14</v>
      </c>
      <c r="G461" s="72"/>
      <c r="H461" s="71" t="s">
        <v>14</v>
      </c>
      <c r="I461" s="71" t="s">
        <v>14</v>
      </c>
      <c r="J461" s="71" t="s">
        <v>14</v>
      </c>
      <c r="K461" s="24"/>
      <c r="L461" s="25"/>
      <c r="M461" s="25"/>
    </row>
    <row r="462" spans="5:13" ht="20.25">
      <c r="E462" s="24"/>
      <c r="F462" s="24"/>
      <c r="G462" s="24"/>
      <c r="H462" s="24"/>
      <c r="I462" s="24"/>
      <c r="J462" s="24"/>
      <c r="K462" s="24"/>
      <c r="L462" s="25"/>
      <c r="M462" s="25"/>
    </row>
    <row r="463" spans="3:13" ht="20.25">
      <c r="C463" s="1" t="s">
        <v>82</v>
      </c>
      <c r="D463" s="1"/>
      <c r="E463" s="1"/>
      <c r="F463" s="24"/>
      <c r="G463" s="24"/>
      <c r="H463" s="24"/>
      <c r="I463" s="24"/>
      <c r="J463" s="24"/>
      <c r="K463" s="24"/>
      <c r="L463" s="25"/>
      <c r="M463" s="25"/>
    </row>
    <row r="464" spans="6:13" ht="20.25">
      <c r="F464" s="24"/>
      <c r="G464" s="24"/>
      <c r="H464" s="24"/>
      <c r="I464" s="24"/>
      <c r="J464" s="24"/>
      <c r="K464" s="24"/>
      <c r="L464" s="25"/>
      <c r="M464" s="25"/>
    </row>
    <row r="465" spans="3:13" ht="20.25">
      <c r="C465" s="1" t="s">
        <v>83</v>
      </c>
      <c r="D465" s="1"/>
      <c r="E465" s="1"/>
      <c r="F465" s="24"/>
      <c r="G465" s="24"/>
      <c r="H465" s="24"/>
      <c r="I465" s="24"/>
      <c r="J465" s="24"/>
      <c r="K465" s="24"/>
      <c r="L465" s="25"/>
      <c r="M465" s="25"/>
    </row>
    <row r="466" spans="4:13" ht="20.25">
      <c r="D466" s="2" t="s">
        <v>84</v>
      </c>
      <c r="E466" s="28">
        <f>31226+1189</f>
        <v>32415</v>
      </c>
      <c r="F466" s="28">
        <v>343</v>
      </c>
      <c r="G466" s="28"/>
      <c r="H466" s="28">
        <v>865</v>
      </c>
      <c r="I466" s="28">
        <v>-308</v>
      </c>
      <c r="J466" s="28">
        <f>SUM(E466:I466)</f>
        <v>33315</v>
      </c>
      <c r="K466" s="28"/>
      <c r="L466" s="25"/>
      <c r="M466" s="25"/>
    </row>
    <row r="467" spans="4:13" ht="20.25">
      <c r="D467" s="2" t="s">
        <v>194</v>
      </c>
      <c r="E467" s="74">
        <v>2242</v>
      </c>
      <c r="F467" s="74">
        <v>23371</v>
      </c>
      <c r="G467" s="74"/>
      <c r="H467" s="74">
        <v>0</v>
      </c>
      <c r="I467" s="74">
        <v>-25613</v>
      </c>
      <c r="J467" s="74">
        <f>SUM(E467:I467)</f>
        <v>0</v>
      </c>
      <c r="K467" s="24"/>
      <c r="L467" s="25"/>
      <c r="M467" s="25"/>
    </row>
    <row r="468" spans="4:13" ht="21" thickBot="1">
      <c r="D468" s="2" t="s">
        <v>195</v>
      </c>
      <c r="E468" s="28">
        <f>SUM(E466:E467)</f>
        <v>34657</v>
      </c>
      <c r="F468" s="28">
        <f>SUM(F466:F467)</f>
        <v>23714</v>
      </c>
      <c r="G468" s="28"/>
      <c r="H468" s="28">
        <f>SUM(H466:H467)</f>
        <v>865</v>
      </c>
      <c r="I468" s="28">
        <f>SUM(I466:I467)</f>
        <v>-25921</v>
      </c>
      <c r="J468" s="75">
        <f>SUM(J466:J467)</f>
        <v>33315</v>
      </c>
      <c r="K468" s="24"/>
      <c r="L468" s="25"/>
      <c r="M468" s="25"/>
    </row>
    <row r="469" spans="5:13" ht="21" thickTop="1">
      <c r="E469" s="24"/>
      <c r="F469" s="24"/>
      <c r="G469" s="24"/>
      <c r="H469" s="24"/>
      <c r="I469" s="24"/>
      <c r="J469" s="24"/>
      <c r="K469" s="24"/>
      <c r="L469" s="25"/>
      <c r="M469" s="25"/>
    </row>
    <row r="470" spans="3:13" ht="20.25">
      <c r="C470" s="1" t="s">
        <v>85</v>
      </c>
      <c r="E470" s="24"/>
      <c r="F470" s="24"/>
      <c r="G470" s="24"/>
      <c r="H470" s="24"/>
      <c r="I470" s="24"/>
      <c r="J470" s="24"/>
      <c r="K470" s="24"/>
      <c r="L470" s="25"/>
      <c r="M470" s="25"/>
    </row>
    <row r="471" spans="4:13" ht="20.25">
      <c r="D471" s="2" t="s">
        <v>196</v>
      </c>
      <c r="K471" s="24"/>
      <c r="L471" s="25"/>
      <c r="M471" s="25"/>
    </row>
    <row r="472" spans="4:13" ht="20.25">
      <c r="D472" s="2" t="s">
        <v>197</v>
      </c>
      <c r="E472" s="24">
        <f>1590+180</f>
        <v>1770</v>
      </c>
      <c r="F472" s="24">
        <v>-182525</v>
      </c>
      <c r="G472" s="24"/>
      <c r="H472" s="24">
        <v>-8886</v>
      </c>
      <c r="I472" s="24">
        <v>75115</v>
      </c>
      <c r="J472" s="24">
        <f>SUM(E472:I472)</f>
        <v>-114526</v>
      </c>
      <c r="K472" s="24"/>
      <c r="L472" s="25"/>
      <c r="M472" s="25"/>
    </row>
    <row r="473" spans="4:13" ht="20.25">
      <c r="D473" s="2" t="s">
        <v>198</v>
      </c>
      <c r="E473" s="74">
        <v>0</v>
      </c>
      <c r="F473" s="74">
        <v>-32148</v>
      </c>
      <c r="G473" s="74"/>
      <c r="H473" s="74">
        <v>32148</v>
      </c>
      <c r="I473" s="74">
        <v>0</v>
      </c>
      <c r="J473" s="74">
        <f>SUM(E473:I473)</f>
        <v>0</v>
      </c>
      <c r="K473" s="24"/>
      <c r="L473" s="25"/>
      <c r="M473" s="25"/>
    </row>
    <row r="474" spans="4:13" ht="20.25">
      <c r="D474" s="2" t="s">
        <v>199</v>
      </c>
      <c r="E474" s="28"/>
      <c r="F474" s="28"/>
      <c r="G474" s="28"/>
      <c r="H474" s="28"/>
      <c r="I474" s="28"/>
      <c r="J474" s="28"/>
      <c r="K474" s="24"/>
      <c r="L474" s="25"/>
      <c r="M474" s="25"/>
    </row>
    <row r="475" spans="4:13" ht="20.25">
      <c r="D475" s="2" t="s">
        <v>200</v>
      </c>
      <c r="E475" s="24">
        <f>SUM(E472:E473)</f>
        <v>1770</v>
      </c>
      <c r="F475" s="24">
        <f>SUM(F472:F473)</f>
        <v>-214673</v>
      </c>
      <c r="G475" s="24"/>
      <c r="H475" s="24">
        <f>SUM(H472:H473)</f>
        <v>23262</v>
      </c>
      <c r="I475" s="24">
        <f>SUM(I472:I473)</f>
        <v>75115</v>
      </c>
      <c r="J475" s="24">
        <f>SUM(J472:J473)</f>
        <v>-114526</v>
      </c>
      <c r="K475" s="24"/>
      <c r="L475" s="25"/>
      <c r="M475" s="25"/>
    </row>
    <row r="476" spans="4:13" ht="20.25">
      <c r="D476" s="2" t="s">
        <v>86</v>
      </c>
      <c r="E476" s="24">
        <v>-306</v>
      </c>
      <c r="F476" s="24">
        <v>0</v>
      </c>
      <c r="G476" s="24"/>
      <c r="H476" s="24">
        <v>0</v>
      </c>
      <c r="I476" s="24">
        <v>0</v>
      </c>
      <c r="J476" s="24">
        <f>SUM(E476:I476)</f>
        <v>-306</v>
      </c>
      <c r="K476" s="24"/>
      <c r="L476" s="25"/>
      <c r="M476" s="25"/>
    </row>
    <row r="477" spans="4:13" ht="20.25">
      <c r="D477" s="2" t="s">
        <v>20</v>
      </c>
      <c r="E477" s="24">
        <v>0</v>
      </c>
      <c r="F477" s="24">
        <v>0</v>
      </c>
      <c r="G477" s="24"/>
      <c r="H477" s="24">
        <v>0</v>
      </c>
      <c r="I477" s="24">
        <v>678</v>
      </c>
      <c r="J477" s="24">
        <f>SUM(E477:I477)</f>
        <v>678</v>
      </c>
      <c r="K477" s="24"/>
      <c r="L477" s="25"/>
      <c r="M477" s="25"/>
    </row>
    <row r="478" spans="4:13" ht="20.25">
      <c r="D478" s="2" t="s">
        <v>201</v>
      </c>
      <c r="E478" s="24"/>
      <c r="F478" s="24"/>
      <c r="G478" s="24"/>
      <c r="H478" s="24"/>
      <c r="I478" s="24"/>
      <c r="J478" s="24"/>
      <c r="K478" s="24"/>
      <c r="L478" s="25"/>
      <c r="M478" s="25"/>
    </row>
    <row r="479" spans="4:13" ht="20.25">
      <c r="D479" s="2" t="s">
        <v>208</v>
      </c>
      <c r="E479" s="24">
        <v>-180</v>
      </c>
      <c r="F479" s="24">
        <v>0</v>
      </c>
      <c r="G479" s="24"/>
      <c r="H479" s="24">
        <v>0</v>
      </c>
      <c r="I479" s="24">
        <v>0</v>
      </c>
      <c r="J479" s="24">
        <f>SUM(E479:I479)</f>
        <v>-180</v>
      </c>
      <c r="K479" s="24"/>
      <c r="L479" s="25"/>
      <c r="M479" s="25"/>
    </row>
    <row r="480" spans="4:13" ht="20.25">
      <c r="D480" s="2" t="s">
        <v>21</v>
      </c>
      <c r="E480" s="28">
        <v>-1195</v>
      </c>
      <c r="F480" s="28">
        <v>-6635</v>
      </c>
      <c r="G480" s="28"/>
      <c r="H480" s="28">
        <v>0</v>
      </c>
      <c r="I480" s="28">
        <v>7055</v>
      </c>
      <c r="J480" s="74">
        <f>SUM(E480:I480)</f>
        <v>-775</v>
      </c>
      <c r="K480" s="24"/>
      <c r="L480" s="25"/>
      <c r="M480" s="25"/>
    </row>
    <row r="481" spans="4:13" ht="20.25">
      <c r="D481" s="2" t="s">
        <v>160</v>
      </c>
      <c r="E481" s="28"/>
      <c r="F481" s="28"/>
      <c r="G481" s="28"/>
      <c r="H481" s="28"/>
      <c r="I481" s="28"/>
      <c r="J481" s="24">
        <f>SUM(J475:J480)</f>
        <v>-115109</v>
      </c>
      <c r="K481" s="24"/>
      <c r="L481" s="25"/>
      <c r="M481" s="25"/>
    </row>
    <row r="482" spans="4:13" ht="20.25">
      <c r="D482" s="2" t="s">
        <v>23</v>
      </c>
      <c r="E482" s="28"/>
      <c r="F482" s="28"/>
      <c r="G482" s="28"/>
      <c r="H482" s="28"/>
      <c r="I482" s="28">
        <v>38</v>
      </c>
      <c r="J482" s="24">
        <f>SUM(E482:I482)</f>
        <v>38</v>
      </c>
      <c r="K482" s="24"/>
      <c r="L482" s="25"/>
      <c r="M482" s="25"/>
    </row>
    <row r="483" spans="4:13" ht="21" thickBot="1">
      <c r="D483" s="2" t="s">
        <v>161</v>
      </c>
      <c r="E483" s="28"/>
      <c r="F483" s="28"/>
      <c r="G483" s="28"/>
      <c r="H483" s="28"/>
      <c r="I483" s="28"/>
      <c r="J483" s="75">
        <f>SUM(J481:J482)</f>
        <v>-115071</v>
      </c>
      <c r="K483" s="24"/>
      <c r="L483" s="25"/>
      <c r="M483" s="25"/>
    </row>
    <row r="484" spans="5:13" ht="21" thickTop="1">
      <c r="E484" s="24"/>
      <c r="F484" s="24"/>
      <c r="G484" s="24"/>
      <c r="H484" s="24"/>
      <c r="I484" s="24"/>
      <c r="J484" s="24"/>
      <c r="K484" s="24"/>
      <c r="L484" s="25"/>
      <c r="M484" s="25"/>
    </row>
    <row r="485" spans="3:13" ht="20.25">
      <c r="C485" s="1" t="s">
        <v>87</v>
      </c>
      <c r="E485" s="24"/>
      <c r="F485" s="24"/>
      <c r="G485" s="24"/>
      <c r="H485" s="24"/>
      <c r="I485" s="24"/>
      <c r="J485" s="24"/>
      <c r="K485" s="24"/>
      <c r="L485" s="25"/>
      <c r="M485" s="25"/>
    </row>
    <row r="486" spans="5:13" ht="20.25">
      <c r="E486" s="24"/>
      <c r="F486" s="24"/>
      <c r="G486" s="24"/>
      <c r="H486" s="24"/>
      <c r="I486" s="24"/>
      <c r="J486" s="24"/>
      <c r="K486" s="24"/>
      <c r="L486" s="25"/>
      <c r="M486" s="25"/>
    </row>
    <row r="487" spans="3:13" ht="20.25">
      <c r="C487" s="1" t="s">
        <v>88</v>
      </c>
      <c r="E487" s="24"/>
      <c r="F487" s="24"/>
      <c r="G487" s="24"/>
      <c r="H487" s="24"/>
      <c r="I487" s="24"/>
      <c r="J487" s="24"/>
      <c r="K487" s="24"/>
      <c r="L487" s="25"/>
      <c r="M487" s="25"/>
    </row>
    <row r="488" spans="4:13" ht="20.25">
      <c r="D488" s="2" t="s">
        <v>88</v>
      </c>
      <c r="E488" s="24">
        <v>337228</v>
      </c>
      <c r="F488" s="24">
        <v>347598</v>
      </c>
      <c r="G488" s="24"/>
      <c r="H488" s="24">
        <v>10987</v>
      </c>
      <c r="I488" s="24">
        <v>-407258</v>
      </c>
      <c r="J488" s="24">
        <f>SUM(E488:I488)</f>
        <v>288555</v>
      </c>
      <c r="K488" s="24"/>
      <c r="L488" s="25"/>
      <c r="M488" s="25"/>
    </row>
    <row r="489" spans="4:13" ht="20.25">
      <c r="D489" s="2" t="s">
        <v>89</v>
      </c>
      <c r="K489" s="24"/>
      <c r="L489" s="25"/>
      <c r="M489" s="25"/>
    </row>
    <row r="490" spans="4:13" ht="20.25">
      <c r="D490" s="2" t="s">
        <v>90</v>
      </c>
      <c r="E490" s="24">
        <v>0</v>
      </c>
      <c r="F490" s="24">
        <f>21052+968</f>
        <v>22020</v>
      </c>
      <c r="G490" s="24"/>
      <c r="H490" s="24">
        <v>0</v>
      </c>
      <c r="I490" s="24">
        <v>-372</v>
      </c>
      <c r="J490" s="24">
        <f>SUM(E490:I490)</f>
        <v>21648</v>
      </c>
      <c r="K490" s="24"/>
      <c r="L490" s="25"/>
      <c r="M490" s="25"/>
    </row>
    <row r="491" spans="4:13" ht="21" thickBot="1">
      <c r="D491" s="2" t="s">
        <v>91</v>
      </c>
      <c r="E491" s="28"/>
      <c r="F491" s="28"/>
      <c r="G491" s="28"/>
      <c r="H491" s="28"/>
      <c r="I491" s="28"/>
      <c r="J491" s="75">
        <f>SUM(J488:J490)</f>
        <v>310203</v>
      </c>
      <c r="K491" s="24"/>
      <c r="L491" s="25"/>
      <c r="M491" s="25"/>
    </row>
    <row r="492" spans="3:13" ht="21" thickTop="1">
      <c r="C492" s="1" t="s">
        <v>92</v>
      </c>
      <c r="E492" s="24"/>
      <c r="F492" s="24"/>
      <c r="G492" s="24"/>
      <c r="H492" s="24"/>
      <c r="I492" s="24"/>
      <c r="J492" s="24"/>
      <c r="K492" s="24"/>
      <c r="L492" s="25"/>
      <c r="M492" s="25"/>
    </row>
    <row r="493" spans="4:13" ht="21" thickBot="1">
      <c r="D493" s="2" t="s">
        <v>93</v>
      </c>
      <c r="E493" s="28">
        <v>71974</v>
      </c>
      <c r="F493" s="28">
        <f>72704+968</f>
        <v>73672</v>
      </c>
      <c r="G493" s="28"/>
      <c r="H493" s="28">
        <v>10881</v>
      </c>
      <c r="I493" s="28">
        <v>-83434</v>
      </c>
      <c r="J493" s="73">
        <f>SUM(E493:I493)</f>
        <v>73093</v>
      </c>
      <c r="K493" s="24"/>
      <c r="L493" s="25"/>
      <c r="M493" s="25"/>
    </row>
    <row r="494" spans="5:13" ht="21" thickTop="1">
      <c r="E494" s="24"/>
      <c r="F494" s="24"/>
      <c r="G494" s="24"/>
      <c r="H494" s="24"/>
      <c r="I494" s="24"/>
      <c r="J494" s="24"/>
      <c r="K494" s="24"/>
      <c r="L494" s="25"/>
      <c r="M494" s="25"/>
    </row>
    <row r="495" spans="3:13" ht="20.25">
      <c r="C495" s="1" t="s">
        <v>94</v>
      </c>
      <c r="E495" s="24"/>
      <c r="F495" s="24"/>
      <c r="G495" s="24"/>
      <c r="H495" s="24"/>
      <c r="I495" s="24"/>
      <c r="J495" s="24"/>
      <c r="K495" s="24"/>
      <c r="L495" s="25"/>
      <c r="M495" s="25"/>
    </row>
    <row r="496" spans="5:13" ht="20.25">
      <c r="E496" s="24"/>
      <c r="F496" s="24"/>
      <c r="G496" s="24"/>
      <c r="H496" s="24"/>
      <c r="I496" s="24"/>
      <c r="J496" s="24"/>
      <c r="K496" s="24"/>
      <c r="L496" s="25"/>
      <c r="M496" s="25"/>
    </row>
    <row r="497" spans="4:13" ht="20.25">
      <c r="D497" s="2" t="s">
        <v>95</v>
      </c>
      <c r="E497" s="76">
        <v>5704</v>
      </c>
      <c r="F497" s="24">
        <v>0</v>
      </c>
      <c r="G497" s="24"/>
      <c r="H497" s="24">
        <v>0</v>
      </c>
      <c r="I497" s="24">
        <v>0</v>
      </c>
      <c r="J497" s="24">
        <f>SUM(E497:I497)</f>
        <v>5704</v>
      </c>
      <c r="K497" s="24"/>
      <c r="L497" s="25"/>
      <c r="M497" s="25"/>
    </row>
    <row r="498" spans="4:13" ht="20.25">
      <c r="D498" s="2" t="s">
        <v>62</v>
      </c>
      <c r="E498" s="24">
        <v>4612</v>
      </c>
      <c r="F498" s="24">
        <v>0</v>
      </c>
      <c r="G498" s="24"/>
      <c r="H498" s="24">
        <v>1492</v>
      </c>
      <c r="I498" s="24">
        <v>0</v>
      </c>
      <c r="J498" s="24">
        <f>SUM(E498:I498)</f>
        <v>6104</v>
      </c>
      <c r="K498" s="24"/>
      <c r="L498" s="25"/>
      <c r="M498" s="25"/>
    </row>
    <row r="499" spans="4:13" ht="20.25">
      <c r="D499" s="2" t="s">
        <v>96</v>
      </c>
      <c r="E499" s="24">
        <v>2448</v>
      </c>
      <c r="F499" s="24">
        <v>0</v>
      </c>
      <c r="G499" s="24"/>
      <c r="H499" s="24">
        <v>0</v>
      </c>
      <c r="I499" s="24">
        <v>4638</v>
      </c>
      <c r="J499" s="24">
        <f>SUM(E499:I499)</f>
        <v>7086</v>
      </c>
      <c r="K499" s="24"/>
      <c r="L499" s="25"/>
      <c r="M499" s="25"/>
    </row>
    <row r="500" spans="4:13" ht="20.25">
      <c r="D500" s="2" t="s">
        <v>207</v>
      </c>
      <c r="E500" s="24">
        <v>0</v>
      </c>
      <c r="F500" s="24">
        <v>180494</v>
      </c>
      <c r="G500" s="24"/>
      <c r="H500" s="24">
        <v>7809</v>
      </c>
      <c r="I500" s="24">
        <v>-80811</v>
      </c>
      <c r="J500" s="24">
        <f>SUM(E500:I500)</f>
        <v>107492</v>
      </c>
      <c r="K500" s="24"/>
      <c r="L500" s="25"/>
      <c r="M500" s="25"/>
    </row>
    <row r="501" spans="4:13" ht="20.25">
      <c r="D501" s="2" t="s">
        <v>213</v>
      </c>
      <c r="E501" s="24"/>
      <c r="F501" s="24"/>
      <c r="G501" s="24"/>
      <c r="H501" s="24"/>
      <c r="I501" s="24"/>
      <c r="J501" s="24"/>
      <c r="K501" s="24"/>
      <c r="L501" s="25"/>
      <c r="M501" s="25"/>
    </row>
    <row r="502" spans="4:13" ht="20.25">
      <c r="D502" s="2" t="s">
        <v>214</v>
      </c>
      <c r="E502" s="24">
        <f>H244</f>
        <v>1873</v>
      </c>
      <c r="F502" s="24"/>
      <c r="G502" s="24"/>
      <c r="H502" s="24"/>
      <c r="I502" s="24"/>
      <c r="J502" s="24">
        <f>SUM(E502:I502)</f>
        <v>1873</v>
      </c>
      <c r="K502" s="24"/>
      <c r="L502" s="25"/>
      <c r="M502" s="25"/>
    </row>
    <row r="503" spans="4:13" ht="20.25">
      <c r="D503" s="2" t="s">
        <v>193</v>
      </c>
      <c r="E503" s="24">
        <v>0</v>
      </c>
      <c r="F503" s="24"/>
      <c r="G503" s="24"/>
      <c r="H503" s="24"/>
      <c r="I503" s="24"/>
      <c r="J503" s="24">
        <f>SUM(E503:I503)</f>
        <v>0</v>
      </c>
      <c r="K503" s="24"/>
      <c r="L503" s="25"/>
      <c r="M503" s="25"/>
    </row>
    <row r="504" spans="5:13" ht="20.25">
      <c r="E504" s="24"/>
      <c r="F504" s="24"/>
      <c r="G504" s="24"/>
      <c r="H504" s="24"/>
      <c r="I504" s="24"/>
      <c r="J504" s="24"/>
      <c r="K504" s="24"/>
      <c r="L504" s="25"/>
      <c r="M504" s="25"/>
    </row>
    <row r="505" spans="5:13" ht="20.25">
      <c r="E505" s="24"/>
      <c r="F505" s="24"/>
      <c r="G505" s="24"/>
      <c r="H505" s="24"/>
      <c r="I505" s="24"/>
      <c r="J505" s="24"/>
      <c r="K505" s="24"/>
      <c r="L505" s="25"/>
      <c r="M505" s="25"/>
    </row>
    <row r="506" spans="5:13" ht="20.25">
      <c r="E506" s="24"/>
      <c r="F506" s="24"/>
      <c r="G506" s="24"/>
      <c r="H506" s="24"/>
      <c r="I506" s="24"/>
      <c r="J506" s="24"/>
      <c r="K506" s="24"/>
      <c r="L506" s="25"/>
      <c r="M506" s="25"/>
    </row>
    <row r="507" spans="5:13" ht="20.25">
      <c r="E507" s="24"/>
      <c r="F507" s="24"/>
      <c r="G507" s="24"/>
      <c r="H507" s="24"/>
      <c r="I507" s="24"/>
      <c r="J507" s="24"/>
      <c r="K507" s="24"/>
      <c r="L507" s="25"/>
      <c r="M507" s="25"/>
    </row>
    <row r="508" spans="5:13" ht="20.25">
      <c r="E508" s="24"/>
      <c r="F508" s="24"/>
      <c r="G508" s="24"/>
      <c r="H508" s="24"/>
      <c r="I508" s="24"/>
      <c r="J508" s="24"/>
      <c r="K508" s="24"/>
      <c r="L508" s="25"/>
      <c r="M508" s="25"/>
    </row>
    <row r="509" spans="5:13" ht="20.25">
      <c r="E509" s="24"/>
      <c r="F509" s="24"/>
      <c r="G509" s="24"/>
      <c r="H509" s="24"/>
      <c r="I509" s="24"/>
      <c r="J509" s="24"/>
      <c r="K509" s="24"/>
      <c r="L509" s="25"/>
      <c r="M509" s="25"/>
    </row>
    <row r="510" spans="2:13" ht="20.25">
      <c r="B510" s="2" t="s">
        <v>97</v>
      </c>
      <c r="E510" s="24"/>
      <c r="F510" s="24"/>
      <c r="G510" s="24"/>
      <c r="H510" s="24"/>
      <c r="I510" s="24"/>
      <c r="J510" s="24"/>
      <c r="K510" s="24"/>
      <c r="L510" s="25"/>
      <c r="M510" s="25"/>
    </row>
    <row r="511" spans="5:13" ht="20.25">
      <c r="E511" s="24"/>
      <c r="F511" s="24"/>
      <c r="G511" s="24"/>
      <c r="H511" s="24"/>
      <c r="I511" s="24"/>
      <c r="J511" s="24"/>
      <c r="K511" s="24"/>
      <c r="L511" s="25"/>
      <c r="M511" s="25"/>
    </row>
    <row r="512" spans="5:13" ht="20.25">
      <c r="E512" s="24"/>
      <c r="F512" s="24"/>
      <c r="G512" s="24"/>
      <c r="H512" s="24"/>
      <c r="I512" s="24"/>
      <c r="J512" s="24"/>
      <c r="K512" s="24"/>
      <c r="L512" s="25"/>
      <c r="M512" s="25"/>
    </row>
    <row r="513" spans="5:13" ht="20.25">
      <c r="E513" s="24"/>
      <c r="F513" s="24"/>
      <c r="G513" s="24"/>
      <c r="H513" s="24"/>
      <c r="I513" s="24"/>
      <c r="J513" s="70"/>
      <c r="K513" s="24"/>
      <c r="L513" s="25"/>
      <c r="M513" s="25"/>
    </row>
    <row r="514" spans="5:13" ht="20.25">
      <c r="E514" s="24"/>
      <c r="F514" s="24"/>
      <c r="G514" s="24"/>
      <c r="H514" s="24"/>
      <c r="I514" s="24"/>
      <c r="J514" s="24"/>
      <c r="K514" s="24"/>
      <c r="L514" s="25"/>
      <c r="M514" s="25"/>
    </row>
    <row r="515" spans="5:13" ht="20.25">
      <c r="E515" s="24"/>
      <c r="F515" s="24"/>
      <c r="G515" s="24"/>
      <c r="H515" s="24"/>
      <c r="I515" s="24"/>
      <c r="J515" s="24"/>
      <c r="K515" s="24"/>
      <c r="L515" s="25"/>
      <c r="M515" s="25"/>
    </row>
    <row r="516" spans="5:13" ht="20.25">
      <c r="E516" s="24"/>
      <c r="F516" s="24"/>
      <c r="G516" s="24"/>
      <c r="H516" s="24"/>
      <c r="I516" s="24"/>
      <c r="J516" s="24"/>
      <c r="K516" s="24"/>
      <c r="L516" s="25"/>
      <c r="M516" s="25"/>
    </row>
    <row r="517" spans="5:13" ht="20.25">
      <c r="E517" s="24"/>
      <c r="F517" s="24"/>
      <c r="G517" s="24"/>
      <c r="H517" s="24"/>
      <c r="I517" s="24"/>
      <c r="J517" s="24"/>
      <c r="K517" s="24"/>
      <c r="L517" s="25"/>
      <c r="M517" s="25"/>
    </row>
    <row r="518" spans="5:13" ht="20.25">
      <c r="E518" s="24"/>
      <c r="F518" s="24"/>
      <c r="G518" s="24"/>
      <c r="H518" s="24"/>
      <c r="I518" s="24"/>
      <c r="J518" s="24"/>
      <c r="K518" s="24"/>
      <c r="L518" s="25"/>
      <c r="M518" s="25"/>
    </row>
    <row r="519" spans="5:13" ht="20.25">
      <c r="E519" s="24"/>
      <c r="F519" s="24"/>
      <c r="G519" s="24"/>
      <c r="H519" s="24"/>
      <c r="I519" s="24"/>
      <c r="J519" s="24"/>
      <c r="K519" s="24"/>
      <c r="L519" s="25"/>
      <c r="M519" s="25"/>
    </row>
    <row r="520" spans="5:13" ht="20.25">
      <c r="E520" s="24"/>
      <c r="F520" s="24"/>
      <c r="G520" s="24"/>
      <c r="H520" s="24"/>
      <c r="I520" s="24"/>
      <c r="J520" s="24"/>
      <c r="K520" s="24"/>
      <c r="L520" s="25"/>
      <c r="M520" s="25"/>
    </row>
    <row r="521" spans="5:13" ht="20.25">
      <c r="E521" s="24"/>
      <c r="F521" s="24"/>
      <c r="G521" s="24"/>
      <c r="H521" s="24"/>
      <c r="I521" s="24"/>
      <c r="J521" s="24"/>
      <c r="K521" s="24"/>
      <c r="L521" s="25"/>
      <c r="M521" s="25"/>
    </row>
    <row r="522" spans="5:13" ht="20.25">
      <c r="E522" s="24"/>
      <c r="F522" s="24"/>
      <c r="G522" s="24"/>
      <c r="H522" s="24"/>
      <c r="I522" s="24"/>
      <c r="J522" s="24"/>
      <c r="K522" s="24"/>
      <c r="L522" s="25"/>
      <c r="M522" s="25"/>
    </row>
    <row r="523" spans="5:13" ht="20.25">
      <c r="E523" s="24"/>
      <c r="F523" s="24"/>
      <c r="G523" s="24"/>
      <c r="H523" s="24"/>
      <c r="I523" s="24"/>
      <c r="J523" s="24"/>
      <c r="K523" s="24"/>
      <c r="L523" s="25"/>
      <c r="M523" s="25"/>
    </row>
    <row r="524" spans="5:13" ht="20.25">
      <c r="E524" s="24"/>
      <c r="F524" s="24"/>
      <c r="G524" s="24"/>
      <c r="H524" s="24"/>
      <c r="I524" s="24"/>
      <c r="J524" s="24"/>
      <c r="K524" s="24"/>
      <c r="L524" s="25"/>
      <c r="M524" s="25"/>
    </row>
    <row r="525" spans="5:13" ht="20.25">
      <c r="E525" s="24"/>
      <c r="F525" s="24"/>
      <c r="G525" s="24"/>
      <c r="H525" s="24"/>
      <c r="I525" s="24"/>
      <c r="J525" s="24"/>
      <c r="K525" s="24"/>
      <c r="L525" s="25"/>
      <c r="M525" s="25"/>
    </row>
    <row r="526" spans="5:13" ht="20.25">
      <c r="E526" s="24"/>
      <c r="F526" s="24"/>
      <c r="G526" s="24"/>
      <c r="H526" s="24"/>
      <c r="I526" s="24"/>
      <c r="J526" s="24"/>
      <c r="K526" s="24"/>
      <c r="L526" s="25"/>
      <c r="M526" s="25"/>
    </row>
    <row r="527" spans="5:13" ht="20.25">
      <c r="E527" s="24"/>
      <c r="F527" s="24"/>
      <c r="G527" s="24"/>
      <c r="H527" s="24"/>
      <c r="I527" s="24"/>
      <c r="J527" s="24"/>
      <c r="K527" s="24"/>
      <c r="L527" s="25"/>
      <c r="M527" s="25"/>
    </row>
    <row r="528" spans="5:13" ht="20.25">
      <c r="E528" s="24"/>
      <c r="F528" s="24"/>
      <c r="G528" s="24"/>
      <c r="H528" s="24"/>
      <c r="I528" s="24"/>
      <c r="J528" s="24"/>
      <c r="K528" s="24"/>
      <c r="L528" s="25"/>
      <c r="M528" s="25"/>
    </row>
    <row r="529" spans="5:13" ht="20.25">
      <c r="E529" s="24"/>
      <c r="F529" s="24"/>
      <c r="G529" s="24"/>
      <c r="H529" s="24"/>
      <c r="I529" s="24"/>
      <c r="J529" s="24"/>
      <c r="K529" s="24"/>
      <c r="L529" s="25"/>
      <c r="M529" s="25"/>
    </row>
    <row r="530" spans="5:13" ht="20.25">
      <c r="E530" s="24"/>
      <c r="F530" s="24"/>
      <c r="G530" s="24"/>
      <c r="H530" s="24"/>
      <c r="I530" s="24"/>
      <c r="J530" s="24"/>
      <c r="K530" s="24"/>
      <c r="L530" s="25"/>
      <c r="M530" s="25"/>
    </row>
    <row r="531" spans="5:13" ht="20.25">
      <c r="E531" s="24"/>
      <c r="F531" s="24"/>
      <c r="G531" s="24"/>
      <c r="H531" s="24"/>
      <c r="I531" s="24"/>
      <c r="J531" s="24"/>
      <c r="K531" s="24"/>
      <c r="L531" s="25"/>
      <c r="M531" s="25"/>
    </row>
    <row r="532" spans="5:13" ht="20.25">
      <c r="E532" s="24"/>
      <c r="F532" s="24"/>
      <c r="G532" s="24"/>
      <c r="H532" s="24"/>
      <c r="I532" s="24"/>
      <c r="J532" s="24"/>
      <c r="K532" s="24"/>
      <c r="L532" s="25"/>
      <c r="M532" s="25"/>
    </row>
    <row r="533" spans="5:13" ht="20.25">
      <c r="E533" s="24"/>
      <c r="F533" s="24"/>
      <c r="G533" s="24"/>
      <c r="H533" s="24"/>
      <c r="I533" s="24"/>
      <c r="J533" s="24"/>
      <c r="K533" s="24"/>
      <c r="L533" s="25"/>
      <c r="M533" s="25"/>
    </row>
    <row r="534" spans="5:13" ht="20.25">
      <c r="E534" s="24"/>
      <c r="F534" s="24"/>
      <c r="G534" s="24"/>
      <c r="H534" s="24"/>
      <c r="I534" s="24"/>
      <c r="J534" s="24"/>
      <c r="K534" s="24"/>
      <c r="L534" s="25"/>
      <c r="M534" s="25"/>
    </row>
    <row r="535" spans="5:13" ht="20.25">
      <c r="E535" s="24"/>
      <c r="F535" s="24"/>
      <c r="G535" s="24"/>
      <c r="H535" s="24"/>
      <c r="I535" s="24"/>
      <c r="J535" s="24"/>
      <c r="K535" s="24"/>
      <c r="L535" s="25"/>
      <c r="M535" s="25"/>
    </row>
    <row r="536" spans="5:13" ht="20.25">
      <c r="E536" s="24"/>
      <c r="F536" s="24"/>
      <c r="G536" s="24"/>
      <c r="H536" s="24"/>
      <c r="I536" s="24"/>
      <c r="J536" s="24"/>
      <c r="K536" s="24"/>
      <c r="L536" s="25"/>
      <c r="M536" s="25"/>
    </row>
    <row r="537" spans="5:13" ht="20.25">
      <c r="E537" s="24"/>
      <c r="F537" s="24"/>
      <c r="G537" s="24"/>
      <c r="H537" s="24"/>
      <c r="I537" s="24"/>
      <c r="J537" s="24"/>
      <c r="K537" s="24"/>
      <c r="L537" s="25"/>
      <c r="M537" s="25"/>
    </row>
    <row r="538" spans="5:13" ht="20.25">
      <c r="E538" s="24"/>
      <c r="F538" s="24"/>
      <c r="G538" s="24"/>
      <c r="H538" s="24"/>
      <c r="I538" s="24"/>
      <c r="J538" s="24"/>
      <c r="K538" s="24"/>
      <c r="L538" s="25"/>
      <c r="M538" s="25"/>
    </row>
    <row r="539" spans="5:13" ht="20.25">
      <c r="E539" s="24"/>
      <c r="F539" s="24"/>
      <c r="G539" s="24"/>
      <c r="H539" s="24"/>
      <c r="I539" s="24"/>
      <c r="J539" s="24"/>
      <c r="K539" s="24"/>
      <c r="L539" s="25"/>
      <c r="M539" s="25"/>
    </row>
    <row r="540" spans="5:13" ht="20.25">
      <c r="E540" s="24"/>
      <c r="F540" s="24"/>
      <c r="G540" s="24"/>
      <c r="H540" s="24"/>
      <c r="I540" s="24"/>
      <c r="J540" s="24"/>
      <c r="K540" s="24"/>
      <c r="L540" s="25"/>
      <c r="M540" s="25"/>
    </row>
    <row r="541" spans="5:13" ht="20.25">
      <c r="E541" s="24"/>
      <c r="F541" s="24"/>
      <c r="G541" s="24"/>
      <c r="H541" s="24"/>
      <c r="I541" s="24"/>
      <c r="J541" s="24"/>
      <c r="K541" s="24"/>
      <c r="L541" s="25"/>
      <c r="M541" s="25"/>
    </row>
    <row r="542" spans="5:13" ht="20.25">
      <c r="E542" s="24"/>
      <c r="F542" s="24"/>
      <c r="G542" s="24"/>
      <c r="H542" s="24"/>
      <c r="I542" s="24"/>
      <c r="J542" s="24"/>
      <c r="K542" s="24"/>
      <c r="L542" s="25"/>
      <c r="M542" s="25"/>
    </row>
    <row r="543" spans="5:13" ht="20.25">
      <c r="E543" s="24"/>
      <c r="F543" s="24"/>
      <c r="G543" s="24"/>
      <c r="H543" s="24"/>
      <c r="I543" s="24"/>
      <c r="J543" s="24"/>
      <c r="K543" s="24"/>
      <c r="L543" s="25"/>
      <c r="M543" s="25"/>
    </row>
    <row r="544" spans="5:13" ht="20.25">
      <c r="E544" s="24"/>
      <c r="F544" s="24"/>
      <c r="G544" s="24"/>
      <c r="H544" s="24"/>
      <c r="I544" s="24"/>
      <c r="J544" s="24"/>
      <c r="K544" s="24"/>
      <c r="L544" s="25"/>
      <c r="M544" s="25"/>
    </row>
    <row r="545" spans="5:13" ht="20.25">
      <c r="E545" s="24"/>
      <c r="F545" s="24"/>
      <c r="G545" s="24"/>
      <c r="H545" s="24"/>
      <c r="I545" s="24"/>
      <c r="J545" s="24"/>
      <c r="K545" s="24"/>
      <c r="L545" s="25"/>
      <c r="M545" s="25"/>
    </row>
    <row r="546" spans="5:13" ht="20.25">
      <c r="E546" s="24"/>
      <c r="F546" s="24"/>
      <c r="G546" s="24"/>
      <c r="H546" s="24"/>
      <c r="I546" s="24"/>
      <c r="J546" s="24"/>
      <c r="K546" s="24"/>
      <c r="L546" s="25"/>
      <c r="M546" s="25"/>
    </row>
    <row r="547" spans="5:13" ht="20.25">
      <c r="E547" s="24"/>
      <c r="F547" s="24"/>
      <c r="G547" s="24"/>
      <c r="H547" s="24"/>
      <c r="I547" s="24"/>
      <c r="J547" s="24"/>
      <c r="K547" s="24"/>
      <c r="L547" s="25"/>
      <c r="M547" s="25"/>
    </row>
    <row r="548" spans="5:13" ht="20.25">
      <c r="E548" s="24"/>
      <c r="F548" s="24"/>
      <c r="G548" s="24"/>
      <c r="H548" s="24"/>
      <c r="I548" s="24"/>
      <c r="J548" s="24"/>
      <c r="K548" s="24"/>
      <c r="L548" s="25"/>
      <c r="M548" s="25"/>
    </row>
    <row r="549" spans="5:13" ht="20.25">
      <c r="E549" s="24"/>
      <c r="F549" s="24"/>
      <c r="G549" s="24"/>
      <c r="H549" s="24"/>
      <c r="I549" s="24"/>
      <c r="J549" s="24"/>
      <c r="K549" s="24"/>
      <c r="L549" s="25"/>
      <c r="M549" s="25"/>
    </row>
    <row r="550" spans="5:13" ht="20.25">
      <c r="E550" s="24"/>
      <c r="F550" s="24"/>
      <c r="G550" s="24"/>
      <c r="H550" s="24"/>
      <c r="I550" s="24"/>
      <c r="J550" s="24"/>
      <c r="K550" s="24"/>
      <c r="L550" s="25"/>
      <c r="M550" s="25"/>
    </row>
    <row r="551" spans="5:13" ht="20.25">
      <c r="E551" s="24"/>
      <c r="F551" s="24"/>
      <c r="G551" s="24"/>
      <c r="H551" s="24"/>
      <c r="I551" s="24"/>
      <c r="J551" s="24"/>
      <c r="K551" s="24"/>
      <c r="L551" s="25"/>
      <c r="M551" s="25"/>
    </row>
    <row r="552" spans="5:13" ht="20.25">
      <c r="E552" s="24"/>
      <c r="F552" s="24"/>
      <c r="G552" s="24"/>
      <c r="H552" s="24"/>
      <c r="I552" s="24"/>
      <c r="J552" s="24"/>
      <c r="K552" s="24"/>
      <c r="L552" s="25"/>
      <c r="M552" s="25"/>
    </row>
    <row r="553" spans="5:13" ht="20.25">
      <c r="E553" s="24"/>
      <c r="F553" s="24"/>
      <c r="G553" s="24"/>
      <c r="H553" s="24"/>
      <c r="I553" s="24"/>
      <c r="J553" s="24"/>
      <c r="K553" s="24"/>
      <c r="L553" s="25"/>
      <c r="M553" s="25"/>
    </row>
    <row r="554" spans="5:13" ht="20.25">
      <c r="E554" s="24"/>
      <c r="F554" s="24"/>
      <c r="G554" s="24"/>
      <c r="H554" s="24"/>
      <c r="I554" s="24"/>
      <c r="J554" s="24"/>
      <c r="K554" s="24"/>
      <c r="L554" s="25"/>
      <c r="M554" s="25"/>
    </row>
    <row r="555" spans="5:13" ht="20.25">
      <c r="E555" s="24"/>
      <c r="F555" s="24"/>
      <c r="G555" s="24"/>
      <c r="H555" s="24"/>
      <c r="I555" s="24"/>
      <c r="J555" s="24"/>
      <c r="K555" s="24"/>
      <c r="L555" s="25"/>
      <c r="M555" s="25"/>
    </row>
    <row r="556" spans="5:13" ht="20.25">
      <c r="E556" s="24"/>
      <c r="F556" s="24"/>
      <c r="G556" s="24"/>
      <c r="H556" s="24"/>
      <c r="I556" s="24"/>
      <c r="J556" s="24"/>
      <c r="K556" s="24"/>
      <c r="L556" s="25"/>
      <c r="M556" s="25"/>
    </row>
    <row r="557" spans="5:13" ht="20.25">
      <c r="E557" s="24"/>
      <c r="F557" s="24"/>
      <c r="G557" s="24"/>
      <c r="H557" s="24"/>
      <c r="I557" s="24"/>
      <c r="J557" s="24"/>
      <c r="K557" s="24"/>
      <c r="L557" s="25"/>
      <c r="M557" s="25"/>
    </row>
    <row r="558" spans="5:13" ht="20.25">
      <c r="E558" s="24"/>
      <c r="F558" s="24"/>
      <c r="G558" s="24"/>
      <c r="H558" s="24"/>
      <c r="I558" s="24"/>
      <c r="J558" s="24"/>
      <c r="K558" s="24"/>
      <c r="L558" s="25"/>
      <c r="M558" s="25"/>
    </row>
    <row r="559" spans="5:13" ht="20.25">
      <c r="E559" s="24"/>
      <c r="F559" s="24"/>
      <c r="G559" s="24"/>
      <c r="H559" s="24"/>
      <c r="I559" s="24"/>
      <c r="J559" s="24"/>
      <c r="K559" s="24"/>
      <c r="L559" s="25"/>
      <c r="M559" s="25"/>
    </row>
    <row r="560" spans="5:13" ht="20.25">
      <c r="E560" s="24"/>
      <c r="F560" s="24"/>
      <c r="G560" s="24"/>
      <c r="H560" s="24"/>
      <c r="I560" s="24"/>
      <c r="J560" s="24"/>
      <c r="K560" s="24"/>
      <c r="L560" s="25"/>
      <c r="M560" s="25"/>
    </row>
    <row r="561" spans="5:13" ht="20.25">
      <c r="E561" s="24"/>
      <c r="F561" s="24"/>
      <c r="G561" s="24"/>
      <c r="H561" s="24"/>
      <c r="I561" s="24"/>
      <c r="J561" s="24"/>
      <c r="K561" s="24"/>
      <c r="L561" s="25"/>
      <c r="M561" s="25"/>
    </row>
    <row r="562" spans="5:13" ht="20.25">
      <c r="E562" s="24"/>
      <c r="F562" s="24"/>
      <c r="G562" s="24"/>
      <c r="H562" s="24"/>
      <c r="I562" s="24"/>
      <c r="J562" s="24"/>
      <c r="K562" s="24"/>
      <c r="L562" s="25"/>
      <c r="M562" s="25"/>
    </row>
    <row r="563" spans="5:13" ht="20.25">
      <c r="E563" s="24"/>
      <c r="F563" s="24"/>
      <c r="G563" s="24"/>
      <c r="H563" s="24"/>
      <c r="I563" s="24"/>
      <c r="J563" s="24"/>
      <c r="K563" s="24"/>
      <c r="L563" s="25"/>
      <c r="M563" s="25"/>
    </row>
    <row r="564" spans="5:13" ht="20.25">
      <c r="E564" s="24"/>
      <c r="F564" s="24"/>
      <c r="G564" s="24"/>
      <c r="H564" s="24"/>
      <c r="I564" s="24"/>
      <c r="J564" s="24"/>
      <c r="K564" s="24"/>
      <c r="L564" s="25"/>
      <c r="M564" s="25"/>
    </row>
    <row r="565" spans="5:13" ht="20.25">
      <c r="E565" s="24"/>
      <c r="F565" s="24"/>
      <c r="G565" s="24"/>
      <c r="H565" s="24"/>
      <c r="I565" s="24"/>
      <c r="J565" s="24"/>
      <c r="K565" s="24"/>
      <c r="L565" s="25"/>
      <c r="M565" s="25"/>
    </row>
    <row r="566" spans="5:13" ht="20.25">
      <c r="E566" s="24"/>
      <c r="F566" s="24"/>
      <c r="G566" s="24"/>
      <c r="H566" s="24"/>
      <c r="I566" s="24"/>
      <c r="J566" s="24"/>
      <c r="K566" s="24"/>
      <c r="L566" s="25"/>
      <c r="M566" s="25"/>
    </row>
    <row r="567" spans="5:13" ht="20.25">
      <c r="E567" s="24"/>
      <c r="F567" s="24"/>
      <c r="G567" s="24"/>
      <c r="H567" s="24"/>
      <c r="I567" s="24"/>
      <c r="J567" s="24"/>
      <c r="K567" s="24"/>
      <c r="L567" s="25"/>
      <c r="M567" s="25"/>
    </row>
    <row r="568" spans="5:13" ht="20.25">
      <c r="E568" s="24"/>
      <c r="F568" s="24"/>
      <c r="G568" s="24"/>
      <c r="H568" s="24"/>
      <c r="I568" s="24"/>
      <c r="J568" s="24"/>
      <c r="K568" s="24"/>
      <c r="L568" s="25"/>
      <c r="M568" s="25"/>
    </row>
    <row r="569" spans="5:13" ht="20.25">
      <c r="E569" s="24"/>
      <c r="F569" s="24"/>
      <c r="G569" s="24"/>
      <c r="H569" s="24"/>
      <c r="I569" s="24"/>
      <c r="J569" s="24"/>
      <c r="K569" s="24"/>
      <c r="L569" s="25"/>
      <c r="M569" s="25"/>
    </row>
    <row r="570" spans="5:13" ht="20.25">
      <c r="E570" s="24"/>
      <c r="F570" s="24"/>
      <c r="G570" s="24"/>
      <c r="H570" s="24"/>
      <c r="I570" s="24"/>
      <c r="J570" s="24"/>
      <c r="K570" s="24"/>
      <c r="L570" s="25"/>
      <c r="M570" s="25"/>
    </row>
    <row r="571" spans="5:13" ht="20.25">
      <c r="E571" s="24"/>
      <c r="F571" s="24"/>
      <c r="G571" s="24"/>
      <c r="H571" s="24"/>
      <c r="I571" s="24"/>
      <c r="J571" s="24"/>
      <c r="K571" s="24"/>
      <c r="L571" s="25"/>
      <c r="M571" s="25"/>
    </row>
    <row r="572" spans="5:13" ht="20.25">
      <c r="E572" s="24"/>
      <c r="F572" s="24"/>
      <c r="G572" s="24"/>
      <c r="H572" s="24"/>
      <c r="I572" s="24"/>
      <c r="J572" s="24"/>
      <c r="K572" s="24"/>
      <c r="L572" s="25"/>
      <c r="M572" s="25"/>
    </row>
    <row r="573" spans="5:13" ht="20.25">
      <c r="E573" s="24"/>
      <c r="F573" s="24"/>
      <c r="G573" s="24"/>
      <c r="H573" s="24"/>
      <c r="I573" s="24"/>
      <c r="J573" s="24"/>
      <c r="K573" s="24"/>
      <c r="L573" s="25"/>
      <c r="M573" s="25"/>
    </row>
    <row r="574" spans="5:13" ht="20.25">
      <c r="E574" s="24"/>
      <c r="F574" s="24"/>
      <c r="G574" s="24"/>
      <c r="H574" s="24"/>
      <c r="I574" s="24"/>
      <c r="J574" s="24"/>
      <c r="K574" s="24"/>
      <c r="L574" s="25"/>
      <c r="M574" s="25"/>
    </row>
    <row r="575" spans="5:13" ht="20.25">
      <c r="E575" s="24"/>
      <c r="F575" s="24"/>
      <c r="G575" s="24"/>
      <c r="H575" s="24"/>
      <c r="I575" s="24"/>
      <c r="J575" s="24"/>
      <c r="K575" s="24"/>
      <c r="L575" s="25"/>
      <c r="M575" s="25"/>
    </row>
    <row r="576" spans="5:13" ht="20.25">
      <c r="E576" s="24"/>
      <c r="F576" s="24"/>
      <c r="G576" s="24"/>
      <c r="H576" s="24"/>
      <c r="I576" s="24"/>
      <c r="J576" s="24"/>
      <c r="K576" s="24"/>
      <c r="L576" s="25"/>
      <c r="M576" s="25"/>
    </row>
    <row r="577" spans="5:13" ht="20.25">
      <c r="E577" s="24"/>
      <c r="F577" s="24"/>
      <c r="G577" s="24"/>
      <c r="H577" s="24"/>
      <c r="I577" s="24"/>
      <c r="J577" s="24"/>
      <c r="K577" s="24"/>
      <c r="L577" s="25"/>
      <c r="M577" s="25"/>
    </row>
    <row r="578" spans="3:13" ht="20.25">
      <c r="C578" s="1" t="s">
        <v>152</v>
      </c>
      <c r="F578" s="24"/>
      <c r="G578" s="24"/>
      <c r="H578" s="24"/>
      <c r="I578" s="24"/>
      <c r="J578" s="24"/>
      <c r="K578" s="24"/>
      <c r="L578" s="25"/>
      <c r="M578" s="25"/>
    </row>
    <row r="579" spans="5:13" ht="20.25">
      <c r="E579" s="24"/>
      <c r="F579" s="24"/>
      <c r="G579" s="24"/>
      <c r="H579" s="24"/>
      <c r="I579" s="24"/>
      <c r="J579" s="24"/>
      <c r="K579" s="24"/>
      <c r="L579" s="25"/>
      <c r="M579" s="25"/>
    </row>
    <row r="580" spans="4:13" ht="20.25">
      <c r="D580" s="2" t="s">
        <v>98</v>
      </c>
      <c r="E580" s="24"/>
      <c r="F580" s="24"/>
      <c r="G580" s="24"/>
      <c r="H580" s="24"/>
      <c r="I580" s="24"/>
      <c r="J580" s="24"/>
      <c r="K580" s="24"/>
      <c r="L580" s="25"/>
      <c r="M580" s="25"/>
    </row>
    <row r="581" spans="3:13" ht="20.25">
      <c r="C581" s="101"/>
      <c r="D581" s="98"/>
      <c r="E581" s="77"/>
      <c r="F581" s="78" t="s">
        <v>99</v>
      </c>
      <c r="G581" s="79"/>
      <c r="H581" s="78" t="s">
        <v>100</v>
      </c>
      <c r="I581" s="24"/>
      <c r="J581" s="24"/>
      <c r="K581" s="24"/>
      <c r="L581" s="25"/>
      <c r="M581" s="25"/>
    </row>
    <row r="582" spans="3:13" ht="20.25">
      <c r="C582" s="101"/>
      <c r="D582" s="34"/>
      <c r="E582" s="80"/>
      <c r="F582" s="81"/>
      <c r="G582" s="81"/>
      <c r="H582" s="81" t="s">
        <v>101</v>
      </c>
      <c r="I582" s="24"/>
      <c r="J582" s="24"/>
      <c r="K582" s="24"/>
      <c r="L582" s="25"/>
      <c r="M582" s="25"/>
    </row>
    <row r="583" spans="3:13" ht="20.25">
      <c r="C583" s="101"/>
      <c r="D583" s="34"/>
      <c r="E583" s="80"/>
      <c r="F583" s="82" t="s">
        <v>172</v>
      </c>
      <c r="G583" s="82"/>
      <c r="H583" s="83" t="s">
        <v>172</v>
      </c>
      <c r="I583" s="24"/>
      <c r="J583" s="24"/>
      <c r="K583" s="24"/>
      <c r="L583" s="25"/>
      <c r="M583" s="25"/>
    </row>
    <row r="584" spans="3:13" ht="20.25">
      <c r="C584" s="101"/>
      <c r="D584" s="99"/>
      <c r="E584" s="84"/>
      <c r="F584" s="85" t="s">
        <v>14</v>
      </c>
      <c r="G584" s="85"/>
      <c r="H584" s="85" t="s">
        <v>14</v>
      </c>
      <c r="I584" s="24"/>
      <c r="J584" s="24"/>
      <c r="K584" s="24"/>
      <c r="L584" s="25"/>
      <c r="M584" s="25"/>
    </row>
    <row r="585" spans="3:13" ht="20.25">
      <c r="C585" s="101"/>
      <c r="D585" s="100" t="s">
        <v>102</v>
      </c>
      <c r="E585" s="86"/>
      <c r="F585" s="87">
        <v>2173</v>
      </c>
      <c r="G585" s="87"/>
      <c r="H585" s="87">
        <v>4613</v>
      </c>
      <c r="I585" s="24"/>
      <c r="J585" s="24"/>
      <c r="K585" s="24"/>
      <c r="L585" s="25"/>
      <c r="M585" s="25"/>
    </row>
    <row r="586" spans="3:13" ht="20.25">
      <c r="C586" s="101"/>
      <c r="D586" s="100" t="s">
        <v>221</v>
      </c>
      <c r="E586" s="86"/>
      <c r="F586" s="87">
        <v>1227</v>
      </c>
      <c r="G586" s="87"/>
      <c r="H586" s="87">
        <v>1227</v>
      </c>
      <c r="I586" s="24"/>
      <c r="J586" s="24"/>
      <c r="K586" s="24"/>
      <c r="L586" s="25"/>
      <c r="M586" s="25"/>
    </row>
    <row r="587" spans="3:13" ht="20.25">
      <c r="C587" s="101"/>
      <c r="D587" s="100" t="s">
        <v>151</v>
      </c>
      <c r="E587" s="86"/>
      <c r="F587" s="87">
        <f>H587-215</f>
        <v>99</v>
      </c>
      <c r="G587" s="87"/>
      <c r="H587" s="87">
        <f>-H69</f>
        <v>314</v>
      </c>
      <c r="I587" s="24"/>
      <c r="J587" s="24"/>
      <c r="K587" s="24"/>
      <c r="L587" s="25"/>
      <c r="M587" s="25"/>
    </row>
    <row r="588" spans="3:13" ht="21" thickBot="1">
      <c r="C588" s="101"/>
      <c r="D588" s="100"/>
      <c r="E588" s="86"/>
      <c r="F588" s="88">
        <f>SUM(F585:F587)</f>
        <v>3499</v>
      </c>
      <c r="G588" s="88"/>
      <c r="H588" s="88">
        <f>SUM(H585:H587)</f>
        <v>6154</v>
      </c>
      <c r="I588" s="24"/>
      <c r="J588" s="24"/>
      <c r="K588" s="24"/>
      <c r="L588" s="25"/>
      <c r="M588" s="25"/>
    </row>
    <row r="589" spans="5:13" ht="21" thickTop="1">
      <c r="E589" s="24"/>
      <c r="F589" s="24"/>
      <c r="G589" s="24"/>
      <c r="H589" s="24"/>
      <c r="I589" s="24"/>
      <c r="J589" s="24"/>
      <c r="K589" s="24"/>
      <c r="L589" s="25"/>
      <c r="M589" s="25"/>
    </row>
    <row r="590" spans="5:13" ht="20.25">
      <c r="E590" s="24"/>
      <c r="F590" s="24"/>
      <c r="G590" s="24"/>
      <c r="H590" s="24"/>
      <c r="I590" s="24"/>
      <c r="J590" s="24"/>
      <c r="K590" s="24"/>
      <c r="L590" s="25"/>
      <c r="M590" s="25"/>
    </row>
    <row r="591" spans="5:13" ht="20.25">
      <c r="E591" s="24"/>
      <c r="F591" s="24"/>
      <c r="G591" s="24"/>
      <c r="H591" s="24"/>
      <c r="I591" s="24"/>
      <c r="J591" s="24"/>
      <c r="K591" s="24"/>
      <c r="L591" s="25"/>
      <c r="M591" s="25"/>
    </row>
    <row r="592" spans="5:13" ht="20.25">
      <c r="E592" s="24"/>
      <c r="F592" s="24"/>
      <c r="G592" s="24"/>
      <c r="H592" s="24"/>
      <c r="I592" s="24"/>
      <c r="J592" s="24"/>
      <c r="K592" s="24"/>
      <c r="L592" s="25"/>
      <c r="M592" s="25"/>
    </row>
    <row r="593" spans="5:13" ht="20.25">
      <c r="E593" s="24"/>
      <c r="F593" s="24"/>
      <c r="G593" s="24"/>
      <c r="H593" s="24"/>
      <c r="I593" s="24"/>
      <c r="J593" s="24"/>
      <c r="K593" s="24"/>
      <c r="L593" s="25"/>
      <c r="M593" s="25"/>
    </row>
    <row r="594" spans="5:13" ht="20.25">
      <c r="E594" s="24"/>
      <c r="F594" s="24"/>
      <c r="G594" s="24"/>
      <c r="H594" s="24"/>
      <c r="I594" s="24"/>
      <c r="J594" s="24"/>
      <c r="K594" s="24"/>
      <c r="L594" s="25"/>
      <c r="M594" s="25"/>
    </row>
    <row r="595" spans="5:13" ht="20.25">
      <c r="E595" s="24"/>
      <c r="F595" s="24"/>
      <c r="G595" s="24"/>
      <c r="H595" s="24"/>
      <c r="I595" s="24"/>
      <c r="J595" s="24"/>
      <c r="K595" s="24"/>
      <c r="L595" s="25"/>
      <c r="M595" s="25"/>
    </row>
    <row r="596" spans="5:13" ht="20.25">
      <c r="E596" s="24"/>
      <c r="F596" s="24"/>
      <c r="G596" s="24"/>
      <c r="H596" s="24"/>
      <c r="I596" s="24"/>
      <c r="J596" s="24"/>
      <c r="K596" s="24"/>
      <c r="L596" s="25"/>
      <c r="M596" s="25"/>
    </row>
    <row r="597" spans="5:13" ht="20.25">
      <c r="E597" s="24"/>
      <c r="F597" s="24"/>
      <c r="G597" s="24"/>
      <c r="H597" s="24"/>
      <c r="I597" s="24"/>
      <c r="J597" s="24"/>
      <c r="K597" s="24"/>
      <c r="L597" s="25"/>
      <c r="M597" s="25"/>
    </row>
    <row r="598" spans="5:13" ht="20.25">
      <c r="E598" s="24"/>
      <c r="F598" s="24"/>
      <c r="G598" s="24"/>
      <c r="H598" s="24"/>
      <c r="I598" s="24"/>
      <c r="J598" s="70"/>
      <c r="K598" s="24"/>
      <c r="L598" s="25"/>
      <c r="M598" s="25"/>
    </row>
    <row r="599" spans="5:13" ht="20.25">
      <c r="E599" s="24"/>
      <c r="F599" s="24"/>
      <c r="G599" s="24"/>
      <c r="H599" s="24"/>
      <c r="I599" s="24"/>
      <c r="J599" s="70"/>
      <c r="K599" s="24"/>
      <c r="L599" s="25"/>
      <c r="M599" s="25"/>
    </row>
    <row r="600" spans="5:13" ht="20.25">
      <c r="E600" s="24"/>
      <c r="F600" s="24"/>
      <c r="G600" s="24"/>
      <c r="H600" s="24"/>
      <c r="I600" s="24"/>
      <c r="J600" s="70"/>
      <c r="K600" s="24"/>
      <c r="L600" s="25"/>
      <c r="M600" s="25"/>
    </row>
    <row r="601" spans="5:13" ht="20.25">
      <c r="E601" s="24"/>
      <c r="F601" s="24"/>
      <c r="G601" s="24"/>
      <c r="H601" s="24"/>
      <c r="I601" s="24"/>
      <c r="J601" s="70"/>
      <c r="K601" s="24"/>
      <c r="L601" s="25"/>
      <c r="M601" s="25"/>
    </row>
    <row r="602" spans="5:13" ht="20.25">
      <c r="E602" s="24"/>
      <c r="F602" s="24"/>
      <c r="G602" s="24"/>
      <c r="H602" s="24"/>
      <c r="I602" s="24"/>
      <c r="J602" s="70"/>
      <c r="K602" s="24"/>
      <c r="L602" s="25"/>
      <c r="M602" s="25"/>
    </row>
    <row r="603" spans="5:13" ht="20.25">
      <c r="E603" s="24"/>
      <c r="F603" s="24"/>
      <c r="G603" s="24"/>
      <c r="H603" s="24"/>
      <c r="I603" s="24"/>
      <c r="J603" s="70"/>
      <c r="K603" s="24"/>
      <c r="L603" s="25"/>
      <c r="M603" s="25"/>
    </row>
    <row r="604" spans="5:13" ht="20.25">
      <c r="E604" s="24"/>
      <c r="F604" s="24"/>
      <c r="G604" s="24"/>
      <c r="H604" s="24"/>
      <c r="I604" s="24"/>
      <c r="J604" s="70"/>
      <c r="K604" s="24"/>
      <c r="L604" s="25"/>
      <c r="M604" s="25"/>
    </row>
    <row r="605" spans="5:13" ht="20.25">
      <c r="E605" s="24"/>
      <c r="F605" s="24"/>
      <c r="G605" s="24"/>
      <c r="H605" s="24"/>
      <c r="I605" s="24"/>
      <c r="J605" s="70"/>
      <c r="K605" s="24"/>
      <c r="L605" s="25"/>
      <c r="M605" s="25"/>
    </row>
    <row r="606" spans="5:13" ht="20.25">
      <c r="E606" s="24"/>
      <c r="F606" s="24"/>
      <c r="G606" s="24"/>
      <c r="H606" s="24"/>
      <c r="I606" s="24"/>
      <c r="J606" s="70"/>
      <c r="K606" s="24"/>
      <c r="L606" s="25"/>
      <c r="M606" s="25"/>
    </row>
    <row r="607" spans="5:13" ht="20.25">
      <c r="E607" s="24"/>
      <c r="F607" s="24"/>
      <c r="G607" s="24"/>
      <c r="H607" s="24"/>
      <c r="I607" s="24"/>
      <c r="J607" s="24"/>
      <c r="K607" s="24"/>
      <c r="L607" s="25"/>
      <c r="M607" s="25"/>
    </row>
    <row r="608" spans="5:13" ht="20.25">
      <c r="E608" s="24"/>
      <c r="F608" s="24"/>
      <c r="G608" s="24"/>
      <c r="H608" s="24"/>
      <c r="I608" s="24"/>
      <c r="J608" s="24"/>
      <c r="K608" s="24"/>
      <c r="L608" s="25"/>
      <c r="M608" s="25"/>
    </row>
    <row r="609" spans="5:13" ht="20.25">
      <c r="E609" s="24"/>
      <c r="F609" s="24"/>
      <c r="G609" s="24"/>
      <c r="H609" s="24"/>
      <c r="I609" s="24"/>
      <c r="J609" s="24"/>
      <c r="K609" s="24"/>
      <c r="L609" s="25"/>
      <c r="M609" s="25"/>
    </row>
    <row r="610" spans="5:13" ht="20.25">
      <c r="E610" s="24"/>
      <c r="F610" s="24"/>
      <c r="G610" s="24"/>
      <c r="H610" s="24"/>
      <c r="I610" s="24"/>
      <c r="J610" s="24"/>
      <c r="K610" s="24"/>
      <c r="L610" s="25"/>
      <c r="M610" s="25"/>
    </row>
    <row r="611" spans="5:13" ht="20.25">
      <c r="E611" s="24"/>
      <c r="F611" s="24"/>
      <c r="G611" s="24"/>
      <c r="H611" s="24"/>
      <c r="I611" s="24"/>
      <c r="J611" s="24"/>
      <c r="K611" s="24"/>
      <c r="L611" s="25"/>
      <c r="M611" s="25"/>
    </row>
    <row r="612" spans="5:13" ht="20.25">
      <c r="E612" s="24"/>
      <c r="F612" s="24"/>
      <c r="G612" s="24"/>
      <c r="H612" s="24"/>
      <c r="I612" s="24"/>
      <c r="J612" s="24"/>
      <c r="K612" s="24"/>
      <c r="L612" s="25"/>
      <c r="M612" s="25"/>
    </row>
    <row r="613" spans="5:13" ht="20.25">
      <c r="E613" s="24"/>
      <c r="F613" s="24"/>
      <c r="G613" s="24"/>
      <c r="H613" s="24"/>
      <c r="I613" s="24"/>
      <c r="J613" s="24"/>
      <c r="K613" s="24"/>
      <c r="L613" s="25"/>
      <c r="M613" s="25"/>
    </row>
    <row r="614" spans="5:13" ht="20.25">
      <c r="E614" s="24"/>
      <c r="F614" s="24"/>
      <c r="G614" s="24"/>
      <c r="H614" s="24"/>
      <c r="I614" s="24"/>
      <c r="J614" s="24"/>
      <c r="K614" s="24"/>
      <c r="L614" s="25"/>
      <c r="M614" s="25"/>
    </row>
    <row r="615" spans="5:13" ht="20.25">
      <c r="E615" s="24"/>
      <c r="F615" s="24"/>
      <c r="G615" s="24"/>
      <c r="H615" s="24"/>
      <c r="I615" s="24"/>
      <c r="J615" s="24"/>
      <c r="K615" s="24"/>
      <c r="L615" s="25"/>
      <c r="M615" s="25"/>
    </row>
    <row r="616" spans="5:13" ht="20.25">
      <c r="E616" s="24"/>
      <c r="F616" s="24"/>
      <c r="G616" s="24"/>
      <c r="H616" s="24"/>
      <c r="I616" s="24"/>
      <c r="J616" s="24"/>
      <c r="K616" s="24"/>
      <c r="L616" s="25"/>
      <c r="M616" s="25"/>
    </row>
    <row r="617" spans="5:13" ht="20.25">
      <c r="E617" s="24"/>
      <c r="F617" s="24"/>
      <c r="G617" s="24"/>
      <c r="H617" s="24"/>
      <c r="I617" s="24"/>
      <c r="J617" s="24"/>
      <c r="K617" s="24"/>
      <c r="L617" s="25"/>
      <c r="M617" s="25"/>
    </row>
    <row r="618" spans="5:13" ht="20.25">
      <c r="E618" s="24"/>
      <c r="F618" s="24"/>
      <c r="G618" s="24"/>
      <c r="H618" s="24"/>
      <c r="I618" s="24"/>
      <c r="J618" s="24"/>
      <c r="K618" s="24"/>
      <c r="L618" s="25"/>
      <c r="M618" s="25"/>
    </row>
    <row r="619" spans="5:13" ht="20.25">
      <c r="E619" s="24"/>
      <c r="F619" s="24"/>
      <c r="G619" s="24"/>
      <c r="H619" s="24"/>
      <c r="I619" s="24"/>
      <c r="J619" s="24"/>
      <c r="K619" s="24"/>
      <c r="L619" s="25"/>
      <c r="M619" s="25"/>
    </row>
    <row r="620" spans="5:13" ht="20.25">
      <c r="E620" s="24"/>
      <c r="F620" s="24"/>
      <c r="G620" s="24"/>
      <c r="H620" s="24"/>
      <c r="I620" s="24"/>
      <c r="J620" s="24"/>
      <c r="K620" s="24"/>
      <c r="L620" s="25"/>
      <c r="M620" s="25"/>
    </row>
    <row r="621" spans="5:13" ht="20.25">
      <c r="E621" s="24"/>
      <c r="F621" s="24"/>
      <c r="G621" s="24"/>
      <c r="H621" s="24"/>
      <c r="I621" s="24"/>
      <c r="J621" s="24"/>
      <c r="K621" s="24"/>
      <c r="L621" s="25"/>
      <c r="M621" s="25"/>
    </row>
    <row r="622" spans="5:13" ht="20.25">
      <c r="E622" s="24"/>
      <c r="F622" s="24"/>
      <c r="G622" s="24"/>
      <c r="H622" s="24"/>
      <c r="I622" s="24"/>
      <c r="J622" s="24"/>
      <c r="K622" s="24"/>
      <c r="L622" s="25"/>
      <c r="M622" s="25"/>
    </row>
    <row r="623" spans="5:13" ht="20.25">
      <c r="E623" s="24"/>
      <c r="F623" s="24"/>
      <c r="G623" s="24"/>
      <c r="H623" s="24"/>
      <c r="I623" s="24"/>
      <c r="J623" s="24"/>
      <c r="K623" s="24"/>
      <c r="L623" s="25"/>
      <c r="M623" s="25"/>
    </row>
    <row r="624" spans="5:13" ht="20.25">
      <c r="E624" s="24"/>
      <c r="F624" s="24"/>
      <c r="G624" s="24"/>
      <c r="H624" s="24"/>
      <c r="I624" s="24"/>
      <c r="J624" s="24"/>
      <c r="K624" s="24"/>
      <c r="L624" s="25"/>
      <c r="M624" s="25"/>
    </row>
    <row r="625" spans="5:13" ht="20.25">
      <c r="E625" s="24"/>
      <c r="F625" s="24"/>
      <c r="G625" s="24"/>
      <c r="H625" s="24"/>
      <c r="I625" s="24"/>
      <c r="J625" s="24"/>
      <c r="K625" s="24"/>
      <c r="L625" s="25"/>
      <c r="M625" s="25"/>
    </row>
    <row r="626" spans="5:13" ht="20.25">
      <c r="E626" s="24"/>
      <c r="F626" s="24"/>
      <c r="G626" s="24"/>
      <c r="H626" s="24"/>
      <c r="I626" s="24"/>
      <c r="J626" s="24"/>
      <c r="K626" s="24"/>
      <c r="L626" s="25"/>
      <c r="M626" s="25"/>
    </row>
    <row r="627" spans="5:13" ht="20.25">
      <c r="E627" s="24"/>
      <c r="F627" s="24"/>
      <c r="G627" s="24"/>
      <c r="H627" s="24"/>
      <c r="I627" s="24"/>
      <c r="J627" s="24"/>
      <c r="K627" s="24"/>
      <c r="L627" s="25"/>
      <c r="M627" s="25"/>
    </row>
    <row r="628" spans="5:13" ht="20.25">
      <c r="E628" s="24"/>
      <c r="F628" s="24"/>
      <c r="G628" s="24"/>
      <c r="H628" s="24"/>
      <c r="I628" s="24"/>
      <c r="J628" s="24"/>
      <c r="K628" s="24"/>
      <c r="L628" s="25"/>
      <c r="M628" s="25"/>
    </row>
    <row r="629" spans="5:13" ht="20.25">
      <c r="E629" s="24"/>
      <c r="F629" s="24"/>
      <c r="G629" s="24"/>
      <c r="H629" s="24"/>
      <c r="I629" s="24"/>
      <c r="J629" s="24"/>
      <c r="K629" s="24"/>
      <c r="L629" s="25"/>
      <c r="M629" s="25"/>
    </row>
    <row r="630" spans="5:13" ht="20.25">
      <c r="E630" s="24"/>
      <c r="F630" s="24"/>
      <c r="G630" s="24"/>
      <c r="H630" s="24"/>
      <c r="I630" s="24"/>
      <c r="J630" s="24"/>
      <c r="K630" s="24"/>
      <c r="L630" s="25"/>
      <c r="M630" s="25"/>
    </row>
    <row r="631" spans="1:13" ht="20.25">
      <c r="A631" s="1"/>
      <c r="E631" s="24"/>
      <c r="F631" s="24"/>
      <c r="G631" s="24"/>
      <c r="H631" s="24"/>
      <c r="I631" s="24"/>
      <c r="J631" s="24"/>
      <c r="K631" s="24"/>
      <c r="L631" s="25"/>
      <c r="M631" s="25"/>
    </row>
    <row r="632" spans="5:13" ht="20.25">
      <c r="E632" s="24"/>
      <c r="F632" s="24"/>
      <c r="G632" s="24"/>
      <c r="H632" s="24"/>
      <c r="I632" s="24"/>
      <c r="J632" s="24"/>
      <c r="K632" s="24"/>
      <c r="L632" s="25"/>
      <c r="M632" s="25"/>
    </row>
    <row r="633" spans="5:13" ht="20.25">
      <c r="E633" s="24"/>
      <c r="F633" s="24"/>
      <c r="G633" s="24"/>
      <c r="H633" s="24"/>
      <c r="I633" s="24"/>
      <c r="J633" s="24"/>
      <c r="K633" s="24"/>
      <c r="L633" s="25"/>
      <c r="M633" s="25"/>
    </row>
    <row r="634" spans="1:13" ht="20.25">
      <c r="A634" s="102" t="s">
        <v>215</v>
      </c>
      <c r="C634" s="1" t="s">
        <v>216</v>
      </c>
      <c r="E634" s="24"/>
      <c r="F634" s="24"/>
      <c r="G634" s="24"/>
      <c r="H634" s="24"/>
      <c r="I634" s="24"/>
      <c r="J634" s="24"/>
      <c r="K634" s="24"/>
      <c r="L634" s="25"/>
      <c r="M634" s="25"/>
    </row>
    <row r="635" spans="5:13" ht="20.25">
      <c r="E635" s="24"/>
      <c r="F635" s="24"/>
      <c r="G635" s="24"/>
      <c r="H635" s="24"/>
      <c r="I635" s="24"/>
      <c r="J635" s="24"/>
      <c r="K635" s="24"/>
      <c r="L635" s="25"/>
      <c r="M635" s="25"/>
    </row>
    <row r="636" spans="3:13" ht="20.25">
      <c r="C636" s="2" t="s">
        <v>217</v>
      </c>
      <c r="E636" s="24"/>
      <c r="F636" s="24"/>
      <c r="G636" s="24"/>
      <c r="H636" s="24"/>
      <c r="I636" s="24"/>
      <c r="J636" s="24"/>
      <c r="K636" s="24"/>
      <c r="L636" s="25"/>
      <c r="M636" s="25"/>
    </row>
    <row r="637" spans="5:13" ht="20.25">
      <c r="E637" s="24"/>
      <c r="F637" s="24"/>
      <c r="G637" s="24"/>
      <c r="H637" s="24"/>
      <c r="I637" s="24"/>
      <c r="J637" s="24"/>
      <c r="K637" s="24"/>
      <c r="L637" s="25"/>
      <c r="M637" s="25"/>
    </row>
    <row r="638" spans="1:13" ht="20.25">
      <c r="A638" s="1" t="s">
        <v>130</v>
      </c>
      <c r="C638" s="1" t="s">
        <v>112</v>
      </c>
      <c r="E638" s="70"/>
      <c r="F638" s="24"/>
      <c r="G638" s="24"/>
      <c r="H638" s="24"/>
      <c r="I638" s="24"/>
      <c r="J638" s="24"/>
      <c r="K638" s="24"/>
      <c r="L638" s="25"/>
      <c r="M638" s="25"/>
    </row>
    <row r="639" spans="5:13" ht="21" thickBot="1">
      <c r="E639" s="24"/>
      <c r="F639" s="24"/>
      <c r="G639" s="24"/>
      <c r="H639" s="24"/>
      <c r="I639" s="24"/>
      <c r="J639" s="24"/>
      <c r="K639" s="24"/>
      <c r="L639" s="25"/>
      <c r="M639" s="25"/>
    </row>
    <row r="640" spans="5:13" ht="20.25">
      <c r="E640" s="108" t="s">
        <v>2</v>
      </c>
      <c r="F640" s="109"/>
      <c r="G640" s="5"/>
      <c r="H640" s="108" t="s">
        <v>3</v>
      </c>
      <c r="I640" s="109"/>
      <c r="J640" s="3"/>
      <c r="K640" s="4"/>
      <c r="L640" s="4"/>
      <c r="M640" s="4"/>
    </row>
    <row r="641" spans="5:13" ht="20.25">
      <c r="E641" s="6" t="s">
        <v>4</v>
      </c>
      <c r="F641" s="7" t="s">
        <v>5</v>
      </c>
      <c r="G641" s="5"/>
      <c r="H641" s="6" t="s">
        <v>4</v>
      </c>
      <c r="I641" s="7" t="s">
        <v>6</v>
      </c>
      <c r="J641" s="3"/>
      <c r="K641" s="4"/>
      <c r="L641" s="4"/>
      <c r="M641" s="4"/>
    </row>
    <row r="642" spans="5:13" ht="20.25">
      <c r="E642" s="6" t="s">
        <v>7</v>
      </c>
      <c r="F642" s="7" t="s">
        <v>8</v>
      </c>
      <c r="G642" s="5"/>
      <c r="H642" s="6" t="s">
        <v>9</v>
      </c>
      <c r="I642" s="7" t="s">
        <v>9</v>
      </c>
      <c r="J642" s="3"/>
      <c r="K642" s="4"/>
      <c r="L642" s="4"/>
      <c r="M642" s="4"/>
    </row>
    <row r="643" spans="5:13" ht="20.25">
      <c r="E643" s="6" t="s">
        <v>10</v>
      </c>
      <c r="F643" s="7" t="s">
        <v>10</v>
      </c>
      <c r="G643" s="5"/>
      <c r="H643" s="6" t="s">
        <v>11</v>
      </c>
      <c r="I643" s="7" t="s">
        <v>11</v>
      </c>
      <c r="J643" s="3"/>
      <c r="K643" s="4"/>
      <c r="L643" s="4"/>
      <c r="M643" s="4"/>
    </row>
    <row r="644" spans="5:13" ht="20.25">
      <c r="E644" s="6" t="s">
        <v>12</v>
      </c>
      <c r="F644" s="7" t="s">
        <v>12</v>
      </c>
      <c r="G644" s="5"/>
      <c r="H644" s="6" t="s">
        <v>13</v>
      </c>
      <c r="I644" s="7" t="s">
        <v>13</v>
      </c>
      <c r="J644" s="3"/>
      <c r="K644" s="4"/>
      <c r="L644" s="4"/>
      <c r="M644" s="4"/>
    </row>
    <row r="645" spans="5:13" ht="20.25">
      <c r="E645" s="8" t="s">
        <v>169</v>
      </c>
      <c r="F645" s="9" t="s">
        <v>170</v>
      </c>
      <c r="G645" s="10"/>
      <c r="H645" s="8" t="s">
        <v>169</v>
      </c>
      <c r="I645" s="9" t="s">
        <v>170</v>
      </c>
      <c r="J645" s="3"/>
      <c r="K645" s="4"/>
      <c r="L645" s="4"/>
      <c r="M645" s="4"/>
    </row>
    <row r="646" spans="5:13" ht="20.25">
      <c r="E646" s="6"/>
      <c r="F646" s="7"/>
      <c r="G646" s="5"/>
      <c r="H646" s="6"/>
      <c r="I646" s="7"/>
      <c r="J646" s="3"/>
      <c r="K646" s="4"/>
      <c r="L646" s="4"/>
      <c r="M646" s="4"/>
    </row>
    <row r="647" spans="5:13" s="11" customFormat="1" ht="20.25">
      <c r="E647" s="6" t="s">
        <v>14</v>
      </c>
      <c r="F647" s="7" t="s">
        <v>14</v>
      </c>
      <c r="G647" s="5"/>
      <c r="H647" s="6" t="s">
        <v>14</v>
      </c>
      <c r="I647" s="7" t="s">
        <v>14</v>
      </c>
      <c r="J647" s="5"/>
      <c r="K647" s="12"/>
      <c r="L647" s="12"/>
      <c r="M647" s="12"/>
    </row>
    <row r="648" spans="5:13" ht="20.25">
      <c r="E648" s="22"/>
      <c r="F648" s="23"/>
      <c r="G648" s="24"/>
      <c r="H648" s="22"/>
      <c r="I648" s="23"/>
      <c r="J648" s="24"/>
      <c r="K648" s="24"/>
      <c r="L648" s="25"/>
      <c r="M648" s="25"/>
    </row>
    <row r="649" spans="2:13" ht="20.25">
      <c r="B649" s="2" t="s">
        <v>113</v>
      </c>
      <c r="D649" s="2" t="s">
        <v>124</v>
      </c>
      <c r="E649" s="22"/>
      <c r="F649" s="23"/>
      <c r="G649" s="24"/>
      <c r="H649" s="22"/>
      <c r="I649" s="23"/>
      <c r="J649" s="24"/>
      <c r="K649" s="24"/>
      <c r="L649" s="25"/>
      <c r="M649" s="25"/>
    </row>
    <row r="650" spans="5:13" ht="20.25">
      <c r="E650" s="22"/>
      <c r="F650" s="23"/>
      <c r="G650" s="24"/>
      <c r="H650" s="22"/>
      <c r="I650" s="23"/>
      <c r="J650" s="24"/>
      <c r="K650" s="24"/>
      <c r="L650" s="25"/>
      <c r="M650" s="25"/>
    </row>
    <row r="651" spans="4:13" ht="20.25">
      <c r="D651" s="2" t="s">
        <v>148</v>
      </c>
      <c r="E651" s="22">
        <f>E72</f>
        <v>3296</v>
      </c>
      <c r="F651" s="23">
        <f>F72</f>
        <v>-111574</v>
      </c>
      <c r="G651" s="24"/>
      <c r="H651" s="22">
        <f>H72</f>
        <v>8490</v>
      </c>
      <c r="I651" s="23">
        <f>I72</f>
        <v>-115071</v>
      </c>
      <c r="J651" s="24"/>
      <c r="K651" s="24"/>
      <c r="L651" s="25"/>
      <c r="M651" s="25"/>
    </row>
    <row r="652" spans="4:13" ht="20.25">
      <c r="D652" s="2" t="s">
        <v>149</v>
      </c>
      <c r="E652" s="22"/>
      <c r="F652" s="23"/>
      <c r="G652" s="24"/>
      <c r="H652" s="22"/>
      <c r="I652" s="23"/>
      <c r="J652" s="24"/>
      <c r="K652" s="24"/>
      <c r="L652" s="25"/>
      <c r="M652" s="25"/>
    </row>
    <row r="653" spans="4:13" ht="20.25">
      <c r="D653" s="2" t="s">
        <v>116</v>
      </c>
      <c r="E653" s="22"/>
      <c r="F653" s="23"/>
      <c r="G653" s="24"/>
      <c r="H653" s="22"/>
      <c r="I653" s="23"/>
      <c r="J653" s="24"/>
      <c r="K653" s="24"/>
      <c r="L653" s="25"/>
      <c r="M653" s="25"/>
    </row>
    <row r="654" spans="5:13" ht="20.25">
      <c r="E654" s="22"/>
      <c r="F654" s="23"/>
      <c r="G654" s="24"/>
      <c r="H654" s="22"/>
      <c r="I654" s="23"/>
      <c r="J654" s="24"/>
      <c r="K654" s="24"/>
      <c r="L654" s="25"/>
      <c r="M654" s="25"/>
    </row>
    <row r="655" spans="4:13" ht="20.25">
      <c r="D655" s="2" t="s">
        <v>114</v>
      </c>
      <c r="E655" s="22">
        <f>F148</f>
        <v>223068</v>
      </c>
      <c r="F655" s="23">
        <f>E655</f>
        <v>223068</v>
      </c>
      <c r="G655" s="24"/>
      <c r="H655" s="22">
        <f>E655</f>
        <v>223068</v>
      </c>
      <c r="I655" s="23">
        <f>H655</f>
        <v>223068</v>
      </c>
      <c r="J655" s="24"/>
      <c r="K655" s="24"/>
      <c r="L655" s="25"/>
      <c r="M655" s="25"/>
    </row>
    <row r="656" spans="4:13" ht="20.25">
      <c r="D656" s="2" t="s">
        <v>115</v>
      </c>
      <c r="E656" s="22"/>
      <c r="F656" s="23"/>
      <c r="G656" s="24"/>
      <c r="H656" s="22"/>
      <c r="I656" s="23"/>
      <c r="J656" s="24"/>
      <c r="K656" s="24"/>
      <c r="L656" s="25"/>
      <c r="M656" s="25"/>
    </row>
    <row r="657" spans="4:13" ht="20.25">
      <c r="D657" s="2" t="s">
        <v>116</v>
      </c>
      <c r="E657" s="22"/>
      <c r="F657" s="23"/>
      <c r="G657" s="24"/>
      <c r="H657" s="22"/>
      <c r="I657" s="23"/>
      <c r="J657" s="24"/>
      <c r="K657" s="24"/>
      <c r="L657" s="25"/>
      <c r="M657" s="25"/>
    </row>
    <row r="658" spans="5:13" ht="20.25">
      <c r="E658" s="22"/>
      <c r="F658" s="23"/>
      <c r="G658" s="24"/>
      <c r="H658" s="22"/>
      <c r="I658" s="23"/>
      <c r="J658" s="24"/>
      <c r="K658" s="24"/>
      <c r="L658" s="25"/>
      <c r="M658" s="25"/>
    </row>
    <row r="659" spans="4:13" ht="20.25">
      <c r="D659" s="2" t="s">
        <v>140</v>
      </c>
      <c r="E659" s="89">
        <f>E651/E655*100</f>
        <v>1.4775763444330876</v>
      </c>
      <c r="F659" s="90">
        <f>F651/F655*100</f>
        <v>-50.01793175175283</v>
      </c>
      <c r="G659" s="91"/>
      <c r="H659" s="89">
        <f>H651/H655*100</f>
        <v>3.8060143095378987</v>
      </c>
      <c r="I659" s="90">
        <f>I651/I655*100</f>
        <v>-51.58561514874388</v>
      </c>
      <c r="J659" s="91"/>
      <c r="K659" s="24"/>
      <c r="L659" s="25"/>
      <c r="M659" s="25"/>
    </row>
    <row r="660" spans="5:13" ht="20.25">
      <c r="E660" s="22"/>
      <c r="F660" s="23"/>
      <c r="G660" s="24"/>
      <c r="H660" s="22"/>
      <c r="I660" s="23"/>
      <c r="J660" s="24"/>
      <c r="K660" s="24"/>
      <c r="L660" s="25"/>
      <c r="M660" s="25"/>
    </row>
    <row r="661" spans="2:13" ht="20.25">
      <c r="B661" s="2" t="s">
        <v>117</v>
      </c>
      <c r="D661" s="2" t="s">
        <v>118</v>
      </c>
      <c r="E661" s="92" t="s">
        <v>119</v>
      </c>
      <c r="F661" s="93" t="s">
        <v>119</v>
      </c>
      <c r="G661" s="24"/>
      <c r="H661" s="92" t="s">
        <v>119</v>
      </c>
      <c r="I661" s="93" t="s">
        <v>119</v>
      </c>
      <c r="J661" s="24"/>
      <c r="K661" s="24"/>
      <c r="L661" s="25"/>
      <c r="M661" s="25"/>
    </row>
    <row r="662" spans="5:13" ht="21" thickBot="1">
      <c r="E662" s="94"/>
      <c r="F662" s="95"/>
      <c r="G662" s="24"/>
      <c r="H662" s="94"/>
      <c r="I662" s="95"/>
      <c r="J662" s="24"/>
      <c r="K662" s="24"/>
      <c r="L662" s="25"/>
      <c r="M662" s="25"/>
    </row>
    <row r="663" spans="5:13" ht="20.25">
      <c r="E663" s="24"/>
      <c r="F663" s="24"/>
      <c r="G663" s="24"/>
      <c r="H663" s="24"/>
      <c r="I663" s="24"/>
      <c r="J663" s="24"/>
      <c r="K663" s="24"/>
      <c r="L663" s="25"/>
      <c r="M663" s="25"/>
    </row>
    <row r="664" spans="5:13" ht="20.25">
      <c r="E664" s="24"/>
      <c r="F664" s="24"/>
      <c r="G664" s="24"/>
      <c r="H664" s="24"/>
      <c r="I664" s="24"/>
      <c r="J664" s="24"/>
      <c r="K664" s="24"/>
      <c r="L664" s="25"/>
      <c r="M664" s="25"/>
    </row>
    <row r="665" spans="5:13" ht="20.25">
      <c r="E665" s="24"/>
      <c r="F665" s="24"/>
      <c r="G665" s="24"/>
      <c r="H665" s="24"/>
      <c r="I665" s="24"/>
      <c r="J665" s="24"/>
      <c r="K665" s="24"/>
      <c r="L665" s="25"/>
      <c r="M665" s="25"/>
    </row>
    <row r="666" spans="5:13" ht="20.25">
      <c r="E666" s="24"/>
      <c r="F666" s="24"/>
      <c r="G666" s="24"/>
      <c r="H666" s="24"/>
      <c r="I666" s="24"/>
      <c r="J666" s="24"/>
      <c r="K666" s="24"/>
      <c r="L666" s="25"/>
      <c r="M666" s="25"/>
    </row>
    <row r="667" spans="2:13" ht="20.25">
      <c r="B667" s="2" t="s">
        <v>120</v>
      </c>
      <c r="E667" s="24"/>
      <c r="F667" s="24"/>
      <c r="G667" s="24"/>
      <c r="H667" s="24"/>
      <c r="I667" s="24"/>
      <c r="J667" s="24"/>
      <c r="K667" s="24"/>
      <c r="L667" s="25"/>
      <c r="M667" s="25"/>
    </row>
    <row r="668" spans="2:13" ht="20.25">
      <c r="B668" s="1" t="s">
        <v>57</v>
      </c>
      <c r="E668" s="24"/>
      <c r="F668" s="24"/>
      <c r="G668" s="24"/>
      <c r="H668" s="24"/>
      <c r="I668" s="24"/>
      <c r="J668" s="24"/>
      <c r="K668" s="24"/>
      <c r="L668" s="25"/>
      <c r="M668" s="25"/>
    </row>
    <row r="669" spans="5:13" ht="20.25">
      <c r="E669" s="24"/>
      <c r="F669" s="24"/>
      <c r="G669" s="24"/>
      <c r="H669" s="24"/>
      <c r="I669" s="24"/>
      <c r="J669" s="24"/>
      <c r="K669" s="24"/>
      <c r="L669" s="25"/>
      <c r="M669" s="25"/>
    </row>
    <row r="670" spans="5:13" ht="20.25">
      <c r="E670" s="24"/>
      <c r="F670" s="24"/>
      <c r="G670" s="24"/>
      <c r="H670" s="24"/>
      <c r="I670" s="24"/>
      <c r="J670" s="24"/>
      <c r="K670" s="24"/>
      <c r="L670" s="25"/>
      <c r="M670" s="25"/>
    </row>
    <row r="671" spans="2:13" s="1" customFormat="1" ht="20.25">
      <c r="B671" s="2"/>
      <c r="E671" s="70"/>
      <c r="F671" s="70"/>
      <c r="G671" s="70"/>
      <c r="H671" s="70"/>
      <c r="I671" s="70"/>
      <c r="J671" s="70"/>
      <c r="K671" s="70"/>
      <c r="L671" s="96"/>
      <c r="M671" s="96"/>
    </row>
    <row r="672" spans="5:13" ht="20.25">
      <c r="E672" s="24"/>
      <c r="F672" s="24"/>
      <c r="G672" s="24"/>
      <c r="H672" s="24"/>
      <c r="I672" s="24"/>
      <c r="J672" s="24"/>
      <c r="K672" s="24"/>
      <c r="L672" s="25"/>
      <c r="M672" s="25"/>
    </row>
    <row r="673" spans="5:13" ht="20.25">
      <c r="E673" s="24"/>
      <c r="F673" s="24"/>
      <c r="G673" s="24"/>
      <c r="H673" s="24"/>
      <c r="I673" s="24"/>
      <c r="J673" s="24"/>
      <c r="K673" s="24"/>
      <c r="L673" s="25"/>
      <c r="M673" s="25"/>
    </row>
    <row r="674" spans="2:13" ht="20.25">
      <c r="B674" s="2" t="s">
        <v>121</v>
      </c>
      <c r="E674" s="24"/>
      <c r="F674" s="24"/>
      <c r="G674" s="24"/>
      <c r="H674" s="24"/>
      <c r="I674" s="24"/>
      <c r="J674" s="24"/>
      <c r="K674" s="24"/>
      <c r="L674" s="25"/>
      <c r="M674" s="25"/>
    </row>
    <row r="675" spans="2:13" ht="20.25">
      <c r="B675" s="2" t="s">
        <v>122</v>
      </c>
      <c r="E675" s="24"/>
      <c r="F675" s="24"/>
      <c r="G675" s="24"/>
      <c r="H675" s="24"/>
      <c r="I675" s="24"/>
      <c r="J675" s="24"/>
      <c r="K675" s="24"/>
      <c r="L675" s="25"/>
      <c r="M675" s="25"/>
    </row>
    <row r="676" spans="2:13" ht="20.25">
      <c r="B676" s="2" t="s">
        <v>123</v>
      </c>
      <c r="E676" s="24"/>
      <c r="F676" s="24"/>
      <c r="G676" s="24"/>
      <c r="H676" s="24"/>
      <c r="I676" s="24"/>
      <c r="J676" s="24"/>
      <c r="K676" s="24"/>
      <c r="L676" s="25"/>
      <c r="M676" s="25"/>
    </row>
    <row r="677" spans="5:13" ht="20.25">
      <c r="E677" s="24"/>
      <c r="F677" s="24"/>
      <c r="G677" s="24"/>
      <c r="H677" s="24"/>
      <c r="I677" s="24"/>
      <c r="J677" s="24"/>
      <c r="K677" s="24"/>
      <c r="L677" s="25"/>
      <c r="M677" s="25"/>
    </row>
    <row r="678" spans="2:13" ht="20.25">
      <c r="B678" s="97" t="s">
        <v>181</v>
      </c>
      <c r="E678" s="24"/>
      <c r="F678" s="24"/>
      <c r="G678" s="24"/>
      <c r="H678" s="24"/>
      <c r="I678" s="24"/>
      <c r="J678" s="24"/>
      <c r="K678" s="24"/>
      <c r="L678" s="25"/>
      <c r="M678" s="25"/>
    </row>
    <row r="679" spans="5:13" ht="20.25">
      <c r="E679" s="24"/>
      <c r="F679" s="24"/>
      <c r="G679" s="24"/>
      <c r="H679" s="24"/>
      <c r="I679" s="24"/>
      <c r="J679" s="24"/>
      <c r="K679" s="24"/>
      <c r="L679" s="25"/>
      <c r="M679" s="25"/>
    </row>
    <row r="680" spans="5:13" ht="20.25">
      <c r="E680" s="24"/>
      <c r="F680" s="24"/>
      <c r="G680" s="24"/>
      <c r="H680" s="24"/>
      <c r="I680" s="24"/>
      <c r="J680" s="24"/>
      <c r="K680" s="24"/>
      <c r="L680" s="25"/>
      <c r="M680" s="25"/>
    </row>
    <row r="681" spans="5:13" ht="20.25">
      <c r="E681" s="24"/>
      <c r="F681" s="24"/>
      <c r="G681" s="24"/>
      <c r="H681" s="24"/>
      <c r="I681" s="24"/>
      <c r="J681" s="24"/>
      <c r="K681" s="24"/>
      <c r="L681" s="25"/>
      <c r="M681" s="25"/>
    </row>
    <row r="682" spans="5:13" ht="20.25">
      <c r="E682" s="24"/>
      <c r="F682" s="24"/>
      <c r="G682" s="24"/>
      <c r="H682" s="24"/>
      <c r="I682" s="24"/>
      <c r="J682" s="24"/>
      <c r="K682" s="24"/>
      <c r="L682" s="25"/>
      <c r="M682" s="25"/>
    </row>
    <row r="683" spans="5:13" ht="20.25">
      <c r="E683" s="24"/>
      <c r="F683" s="24"/>
      <c r="G683" s="24"/>
      <c r="H683" s="24"/>
      <c r="I683" s="24"/>
      <c r="J683" s="24"/>
      <c r="K683" s="24"/>
      <c r="L683" s="25"/>
      <c r="M683" s="25"/>
    </row>
    <row r="684" spans="5:13" ht="20.25">
      <c r="E684" s="24"/>
      <c r="F684" s="24"/>
      <c r="G684" s="24"/>
      <c r="H684" s="24"/>
      <c r="I684" s="24"/>
      <c r="J684" s="24"/>
      <c r="K684" s="24"/>
      <c r="L684" s="25"/>
      <c r="M684" s="25"/>
    </row>
    <row r="685" spans="5:13" ht="20.25">
      <c r="E685" s="24"/>
      <c r="F685" s="24"/>
      <c r="G685" s="24"/>
      <c r="H685" s="24"/>
      <c r="I685" s="24"/>
      <c r="J685" s="24"/>
      <c r="K685" s="24"/>
      <c r="L685" s="25"/>
      <c r="M685" s="25"/>
    </row>
    <row r="686" spans="5:13" ht="20.25">
      <c r="E686" s="24"/>
      <c r="F686" s="24"/>
      <c r="G686" s="24"/>
      <c r="H686" s="24"/>
      <c r="I686" s="24"/>
      <c r="J686" s="24"/>
      <c r="K686" s="24"/>
      <c r="L686" s="25"/>
      <c r="M686" s="25"/>
    </row>
    <row r="687" spans="5:13" ht="20.25">
      <c r="E687" s="24"/>
      <c r="F687" s="24"/>
      <c r="G687" s="24"/>
      <c r="H687" s="24"/>
      <c r="I687" s="24"/>
      <c r="J687" s="24"/>
      <c r="K687" s="24"/>
      <c r="L687" s="25"/>
      <c r="M687" s="25"/>
    </row>
    <row r="688" spans="5:13" ht="20.25">
      <c r="E688" s="24"/>
      <c r="F688" s="24"/>
      <c r="G688" s="24"/>
      <c r="H688" s="24"/>
      <c r="I688" s="24"/>
      <c r="J688" s="24"/>
      <c r="K688" s="24"/>
      <c r="L688" s="25"/>
      <c r="M688" s="25"/>
    </row>
    <row r="689" spans="5:13" ht="20.25">
      <c r="E689" s="24"/>
      <c r="F689" s="24"/>
      <c r="G689" s="24"/>
      <c r="H689" s="24"/>
      <c r="I689" s="24"/>
      <c r="J689" s="24"/>
      <c r="K689" s="24"/>
      <c r="L689" s="25"/>
      <c r="M689" s="25"/>
    </row>
    <row r="690" spans="5:13" ht="20.25">
      <c r="E690" s="24"/>
      <c r="F690" s="24"/>
      <c r="G690" s="24"/>
      <c r="H690" s="24"/>
      <c r="I690" s="24"/>
      <c r="J690" s="24"/>
      <c r="K690" s="24"/>
      <c r="L690" s="25"/>
      <c r="M690" s="25"/>
    </row>
    <row r="691" spans="5:13" ht="20.25">
      <c r="E691" s="24"/>
      <c r="F691" s="24"/>
      <c r="G691" s="24"/>
      <c r="H691" s="24"/>
      <c r="I691" s="24"/>
      <c r="J691" s="24"/>
      <c r="K691" s="24"/>
      <c r="L691" s="25"/>
      <c r="M691" s="25"/>
    </row>
    <row r="692" spans="5:13" ht="20.25">
      <c r="E692" s="24"/>
      <c r="F692" s="24"/>
      <c r="G692" s="24"/>
      <c r="H692" s="24"/>
      <c r="I692" s="24"/>
      <c r="J692" s="24"/>
      <c r="K692" s="24"/>
      <c r="L692" s="25"/>
      <c r="M692" s="25"/>
    </row>
    <row r="693" spans="5:13" ht="20.25">
      <c r="E693" s="24"/>
      <c r="F693" s="24"/>
      <c r="G693" s="24"/>
      <c r="H693" s="24"/>
      <c r="I693" s="24"/>
      <c r="J693" s="24"/>
      <c r="K693" s="24"/>
      <c r="L693" s="25"/>
      <c r="M693" s="25"/>
    </row>
    <row r="694" spans="5:13" ht="20.25">
      <c r="E694" s="24"/>
      <c r="F694" s="24"/>
      <c r="G694" s="24"/>
      <c r="H694" s="24"/>
      <c r="I694" s="24"/>
      <c r="J694" s="24"/>
      <c r="K694" s="24"/>
      <c r="L694" s="25"/>
      <c r="M694" s="25"/>
    </row>
    <row r="695" spans="5:13" ht="20.25">
      <c r="E695" s="24"/>
      <c r="F695" s="24"/>
      <c r="G695" s="24"/>
      <c r="H695" s="24"/>
      <c r="I695" s="24"/>
      <c r="J695" s="24"/>
      <c r="K695" s="24"/>
      <c r="L695" s="25"/>
      <c r="M695" s="25"/>
    </row>
    <row r="696" spans="5:13" ht="20.25">
      <c r="E696" s="24"/>
      <c r="F696" s="24"/>
      <c r="G696" s="24"/>
      <c r="H696" s="24"/>
      <c r="I696" s="24"/>
      <c r="J696" s="24"/>
      <c r="K696" s="24"/>
      <c r="L696" s="25"/>
      <c r="M696" s="25"/>
    </row>
    <row r="697" spans="5:13" ht="20.25">
      <c r="E697" s="24"/>
      <c r="F697" s="24"/>
      <c r="G697" s="24"/>
      <c r="H697" s="24"/>
      <c r="I697" s="24"/>
      <c r="J697" s="24"/>
      <c r="K697" s="24"/>
      <c r="L697" s="25"/>
      <c r="M697" s="25"/>
    </row>
    <row r="698" spans="5:13" ht="20.25">
      <c r="E698" s="24"/>
      <c r="F698" s="24"/>
      <c r="G698" s="24"/>
      <c r="H698" s="24"/>
      <c r="I698" s="24"/>
      <c r="J698" s="24"/>
      <c r="K698" s="24"/>
      <c r="L698" s="25"/>
      <c r="M698" s="25"/>
    </row>
    <row r="699" spans="5:13" ht="20.25">
      <c r="E699" s="24"/>
      <c r="F699" s="24"/>
      <c r="G699" s="24"/>
      <c r="H699" s="24"/>
      <c r="I699" s="24"/>
      <c r="J699" s="24"/>
      <c r="K699" s="24"/>
      <c r="L699" s="25"/>
      <c r="M699" s="25"/>
    </row>
    <row r="700" spans="5:13" ht="20.25">
      <c r="E700" s="24"/>
      <c r="F700" s="24"/>
      <c r="G700" s="24"/>
      <c r="H700" s="24"/>
      <c r="I700" s="24"/>
      <c r="J700" s="24"/>
      <c r="K700" s="24"/>
      <c r="L700" s="25"/>
      <c r="M700" s="25"/>
    </row>
    <row r="701" spans="5:13" ht="20.25">
      <c r="E701" s="24"/>
      <c r="F701" s="24"/>
      <c r="G701" s="24"/>
      <c r="H701" s="24"/>
      <c r="I701" s="24"/>
      <c r="J701" s="24"/>
      <c r="K701" s="24"/>
      <c r="L701" s="25"/>
      <c r="M701" s="25"/>
    </row>
    <row r="702" spans="5:13" ht="20.25">
      <c r="E702" s="24"/>
      <c r="F702" s="24"/>
      <c r="G702" s="24"/>
      <c r="H702" s="24"/>
      <c r="I702" s="24"/>
      <c r="J702" s="24"/>
      <c r="K702" s="24"/>
      <c r="L702" s="25"/>
      <c r="M702" s="25"/>
    </row>
    <row r="703" spans="5:13" ht="20.25">
      <c r="E703" s="24"/>
      <c r="F703" s="24"/>
      <c r="G703" s="24"/>
      <c r="H703" s="24"/>
      <c r="I703" s="24"/>
      <c r="J703" s="24"/>
      <c r="K703" s="24"/>
      <c r="L703" s="25"/>
      <c r="M703" s="25"/>
    </row>
    <row r="704" spans="5:13" ht="20.25">
      <c r="E704" s="24"/>
      <c r="F704" s="24"/>
      <c r="G704" s="24"/>
      <c r="H704" s="24"/>
      <c r="I704" s="24"/>
      <c r="J704" s="24"/>
      <c r="K704" s="24"/>
      <c r="L704" s="25"/>
      <c r="M704" s="25"/>
    </row>
    <row r="705" spans="5:13" ht="20.25">
      <c r="E705" s="24"/>
      <c r="F705" s="24"/>
      <c r="G705" s="24"/>
      <c r="H705" s="24"/>
      <c r="I705" s="24"/>
      <c r="J705" s="24"/>
      <c r="K705" s="24"/>
      <c r="L705" s="25"/>
      <c r="M705" s="25"/>
    </row>
    <row r="706" spans="5:13" ht="20.25">
      <c r="E706" s="24"/>
      <c r="F706" s="24"/>
      <c r="G706" s="24"/>
      <c r="H706" s="24"/>
      <c r="I706" s="24"/>
      <c r="J706" s="24"/>
      <c r="K706" s="24"/>
      <c r="L706" s="25"/>
      <c r="M706" s="25"/>
    </row>
    <row r="707" spans="5:13" ht="20.25">
      <c r="E707" s="24"/>
      <c r="F707" s="24"/>
      <c r="G707" s="24"/>
      <c r="H707" s="24"/>
      <c r="I707" s="24"/>
      <c r="J707" s="24"/>
      <c r="K707" s="24"/>
      <c r="L707" s="25"/>
      <c r="M707" s="25"/>
    </row>
    <row r="708" spans="5:13" ht="20.25">
      <c r="E708" s="24"/>
      <c r="F708" s="24"/>
      <c r="G708" s="24"/>
      <c r="H708" s="24"/>
      <c r="I708" s="24"/>
      <c r="J708" s="24"/>
      <c r="K708" s="24"/>
      <c r="L708" s="25"/>
      <c r="M708" s="25"/>
    </row>
    <row r="709" spans="5:13" ht="20.25">
      <c r="E709" s="24"/>
      <c r="F709" s="24"/>
      <c r="G709" s="24"/>
      <c r="H709" s="24"/>
      <c r="I709" s="24"/>
      <c r="J709" s="24"/>
      <c r="K709" s="24"/>
      <c r="L709" s="25"/>
      <c r="M709" s="25"/>
    </row>
    <row r="710" spans="5:13" ht="20.25">
      <c r="E710" s="24"/>
      <c r="F710" s="24"/>
      <c r="G710" s="24"/>
      <c r="H710" s="24"/>
      <c r="I710" s="24"/>
      <c r="J710" s="24"/>
      <c r="K710" s="24"/>
      <c r="L710" s="25"/>
      <c r="M710" s="25"/>
    </row>
    <row r="711" spans="5:13" ht="20.25">
      <c r="E711" s="24"/>
      <c r="F711" s="24"/>
      <c r="G711" s="24"/>
      <c r="H711" s="24"/>
      <c r="I711" s="24"/>
      <c r="J711" s="24"/>
      <c r="K711" s="24"/>
      <c r="L711" s="25"/>
      <c r="M711" s="25"/>
    </row>
    <row r="712" spans="5:13" ht="20.25">
      <c r="E712" s="24"/>
      <c r="F712" s="24"/>
      <c r="G712" s="24"/>
      <c r="H712" s="24"/>
      <c r="I712" s="24"/>
      <c r="J712" s="24"/>
      <c r="K712" s="24"/>
      <c r="L712" s="25"/>
      <c r="M712" s="25"/>
    </row>
    <row r="713" spans="5:13" ht="20.25">
      <c r="E713" s="24"/>
      <c r="F713" s="24"/>
      <c r="G713" s="24"/>
      <c r="H713" s="24"/>
      <c r="I713" s="24"/>
      <c r="J713" s="24"/>
      <c r="K713" s="24"/>
      <c r="L713" s="25"/>
      <c r="M713" s="25"/>
    </row>
    <row r="714" spans="5:13" ht="20.25">
      <c r="E714" s="24"/>
      <c r="F714" s="24"/>
      <c r="G714" s="24"/>
      <c r="H714" s="24"/>
      <c r="I714" s="24"/>
      <c r="J714" s="24"/>
      <c r="K714" s="24"/>
      <c r="L714" s="25"/>
      <c r="M714" s="25"/>
    </row>
    <row r="715" spans="5:13" ht="20.25">
      <c r="E715" s="24"/>
      <c r="F715" s="24"/>
      <c r="G715" s="24"/>
      <c r="H715" s="24"/>
      <c r="I715" s="24"/>
      <c r="J715" s="24"/>
      <c r="K715" s="24"/>
      <c r="L715" s="25"/>
      <c r="M715" s="25"/>
    </row>
    <row r="716" spans="5:13" ht="20.25">
      <c r="E716" s="24"/>
      <c r="F716" s="24"/>
      <c r="G716" s="24"/>
      <c r="H716" s="24"/>
      <c r="I716" s="24"/>
      <c r="J716" s="24"/>
      <c r="K716" s="24"/>
      <c r="L716" s="25"/>
      <c r="M716" s="25"/>
    </row>
    <row r="717" spans="5:13" ht="20.25">
      <c r="E717" s="24"/>
      <c r="F717" s="24"/>
      <c r="G717" s="24"/>
      <c r="H717" s="24"/>
      <c r="I717" s="24"/>
      <c r="J717" s="24"/>
      <c r="K717" s="24"/>
      <c r="L717" s="25"/>
      <c r="M717" s="25"/>
    </row>
    <row r="718" spans="5:13" ht="20.25">
      <c r="E718" s="24"/>
      <c r="F718" s="24"/>
      <c r="G718" s="24"/>
      <c r="H718" s="24"/>
      <c r="I718" s="24"/>
      <c r="J718" s="24"/>
      <c r="K718" s="24"/>
      <c r="L718" s="25"/>
      <c r="M718" s="25"/>
    </row>
    <row r="719" spans="5:13" ht="20.25">
      <c r="E719" s="24"/>
      <c r="F719" s="24"/>
      <c r="G719" s="24"/>
      <c r="H719" s="24"/>
      <c r="I719" s="24"/>
      <c r="J719" s="24"/>
      <c r="K719" s="24"/>
      <c r="L719" s="25"/>
      <c r="M719" s="25"/>
    </row>
    <row r="720" spans="5:13" ht="20.25">
      <c r="E720" s="24"/>
      <c r="F720" s="24"/>
      <c r="G720" s="24"/>
      <c r="H720" s="24"/>
      <c r="I720" s="24"/>
      <c r="J720" s="24"/>
      <c r="K720" s="24"/>
      <c r="L720" s="25"/>
      <c r="M720" s="25"/>
    </row>
    <row r="721" spans="5:13" ht="20.25">
      <c r="E721" s="24"/>
      <c r="F721" s="24"/>
      <c r="G721" s="24"/>
      <c r="H721" s="24"/>
      <c r="I721" s="24"/>
      <c r="J721" s="24"/>
      <c r="K721" s="24"/>
      <c r="L721" s="25"/>
      <c r="M721" s="25"/>
    </row>
    <row r="722" spans="5:13" ht="20.25">
      <c r="E722" s="24"/>
      <c r="F722" s="24"/>
      <c r="G722" s="24"/>
      <c r="H722" s="24"/>
      <c r="I722" s="24"/>
      <c r="J722" s="24"/>
      <c r="K722" s="24"/>
      <c r="L722" s="25"/>
      <c r="M722" s="25"/>
    </row>
    <row r="723" spans="5:13" ht="20.25">
      <c r="E723" s="24"/>
      <c r="F723" s="24"/>
      <c r="G723" s="24"/>
      <c r="H723" s="24"/>
      <c r="I723" s="24"/>
      <c r="J723" s="24"/>
      <c r="K723" s="24"/>
      <c r="L723" s="25"/>
      <c r="M723" s="25"/>
    </row>
    <row r="724" spans="5:13" ht="20.25">
      <c r="E724" s="24"/>
      <c r="F724" s="24"/>
      <c r="G724" s="24"/>
      <c r="H724" s="24"/>
      <c r="I724" s="24"/>
      <c r="J724" s="24"/>
      <c r="K724" s="24"/>
      <c r="L724" s="25"/>
      <c r="M724" s="25"/>
    </row>
    <row r="725" spans="5:13" ht="20.25">
      <c r="E725" s="24"/>
      <c r="F725" s="24"/>
      <c r="G725" s="24"/>
      <c r="H725" s="24"/>
      <c r="I725" s="24"/>
      <c r="J725" s="24"/>
      <c r="K725" s="24"/>
      <c r="L725" s="25"/>
      <c r="M725" s="25"/>
    </row>
    <row r="726" spans="5:13" ht="20.25">
      <c r="E726" s="24"/>
      <c r="F726" s="24"/>
      <c r="G726" s="24"/>
      <c r="H726" s="24"/>
      <c r="I726" s="24"/>
      <c r="J726" s="24"/>
      <c r="K726" s="24"/>
      <c r="L726" s="25"/>
      <c r="M726" s="25"/>
    </row>
    <row r="727" spans="5:13" ht="20.25">
      <c r="E727" s="24"/>
      <c r="F727" s="24"/>
      <c r="G727" s="24"/>
      <c r="H727" s="24"/>
      <c r="I727" s="24"/>
      <c r="J727" s="24"/>
      <c r="K727" s="24"/>
      <c r="L727" s="25"/>
      <c r="M727" s="25"/>
    </row>
    <row r="728" spans="5:13" ht="20.25">
      <c r="E728" s="24"/>
      <c r="F728" s="24"/>
      <c r="G728" s="24"/>
      <c r="H728" s="24"/>
      <c r="I728" s="24"/>
      <c r="J728" s="24"/>
      <c r="K728" s="24"/>
      <c r="L728" s="25"/>
      <c r="M728" s="25"/>
    </row>
    <row r="729" spans="5:13" ht="20.25">
      <c r="E729" s="24"/>
      <c r="F729" s="24"/>
      <c r="G729" s="24"/>
      <c r="H729" s="24"/>
      <c r="I729" s="24"/>
      <c r="J729" s="24"/>
      <c r="K729" s="24"/>
      <c r="L729" s="25"/>
      <c r="M729" s="25"/>
    </row>
    <row r="730" spans="5:13" ht="20.25">
      <c r="E730" s="24"/>
      <c r="F730" s="24"/>
      <c r="G730" s="24"/>
      <c r="H730" s="24"/>
      <c r="I730" s="24"/>
      <c r="J730" s="24"/>
      <c r="K730" s="24"/>
      <c r="L730" s="25"/>
      <c r="M730" s="25"/>
    </row>
    <row r="731" spans="5:13" ht="20.25">
      <c r="E731" s="24"/>
      <c r="F731" s="24"/>
      <c r="G731" s="24"/>
      <c r="H731" s="24"/>
      <c r="I731" s="24"/>
      <c r="J731" s="24"/>
      <c r="K731" s="24"/>
      <c r="L731" s="25"/>
      <c r="M731" s="25"/>
    </row>
    <row r="732" spans="5:13" ht="20.25">
      <c r="E732" s="24"/>
      <c r="F732" s="24"/>
      <c r="G732" s="24"/>
      <c r="H732" s="24"/>
      <c r="I732" s="24"/>
      <c r="J732" s="24"/>
      <c r="K732" s="24"/>
      <c r="L732" s="25"/>
      <c r="M732" s="25"/>
    </row>
    <row r="733" spans="5:13" ht="20.25">
      <c r="E733" s="24"/>
      <c r="F733" s="24"/>
      <c r="G733" s="24"/>
      <c r="H733" s="24"/>
      <c r="I733" s="24"/>
      <c r="J733" s="24"/>
      <c r="K733" s="24"/>
      <c r="L733" s="25"/>
      <c r="M733" s="25"/>
    </row>
    <row r="734" spans="5:13" ht="20.25">
      <c r="E734" s="24"/>
      <c r="F734" s="24"/>
      <c r="G734" s="24"/>
      <c r="H734" s="24"/>
      <c r="I734" s="24"/>
      <c r="J734" s="24"/>
      <c r="K734" s="24"/>
      <c r="L734" s="25"/>
      <c r="M734" s="25"/>
    </row>
    <row r="735" spans="5:13" ht="20.25">
      <c r="E735" s="24"/>
      <c r="F735" s="24"/>
      <c r="G735" s="24"/>
      <c r="H735" s="24"/>
      <c r="I735" s="24"/>
      <c r="J735" s="24"/>
      <c r="K735" s="24"/>
      <c r="L735" s="25"/>
      <c r="M735" s="25"/>
    </row>
    <row r="736" spans="5:13" ht="20.25">
      <c r="E736" s="24"/>
      <c r="F736" s="24"/>
      <c r="G736" s="24"/>
      <c r="H736" s="24"/>
      <c r="I736" s="24"/>
      <c r="J736" s="24"/>
      <c r="K736" s="24"/>
      <c r="L736" s="25"/>
      <c r="M736" s="25"/>
    </row>
    <row r="737" spans="5:13" ht="20.25">
      <c r="E737" s="24"/>
      <c r="F737" s="24"/>
      <c r="G737" s="24"/>
      <c r="H737" s="24"/>
      <c r="I737" s="24"/>
      <c r="J737" s="24"/>
      <c r="K737" s="24"/>
      <c r="L737" s="25"/>
      <c r="M737" s="25"/>
    </row>
    <row r="738" spans="5:13" ht="20.25">
      <c r="E738" s="24"/>
      <c r="F738" s="24"/>
      <c r="G738" s="24"/>
      <c r="H738" s="24"/>
      <c r="I738" s="24"/>
      <c r="J738" s="24"/>
      <c r="K738" s="24"/>
      <c r="L738" s="25"/>
      <c r="M738" s="25"/>
    </row>
    <row r="739" spans="5:13" ht="20.25">
      <c r="E739" s="24"/>
      <c r="F739" s="24"/>
      <c r="G739" s="24"/>
      <c r="H739" s="24"/>
      <c r="I739" s="24"/>
      <c r="J739" s="24"/>
      <c r="K739" s="24"/>
      <c r="L739" s="25"/>
      <c r="M739" s="25"/>
    </row>
    <row r="740" spans="5:13" ht="20.25">
      <c r="E740" s="24"/>
      <c r="F740" s="24"/>
      <c r="G740" s="24"/>
      <c r="H740" s="24"/>
      <c r="I740" s="24"/>
      <c r="J740" s="24"/>
      <c r="K740" s="24"/>
      <c r="L740" s="25"/>
      <c r="M740" s="25"/>
    </row>
    <row r="741" spans="5:13" ht="20.25">
      <c r="E741" s="24"/>
      <c r="F741" s="24"/>
      <c r="G741" s="24"/>
      <c r="H741" s="24"/>
      <c r="I741" s="24"/>
      <c r="J741" s="24"/>
      <c r="K741" s="24"/>
      <c r="L741" s="25"/>
      <c r="M741" s="25"/>
    </row>
    <row r="742" spans="5:13" ht="20.25">
      <c r="E742" s="24"/>
      <c r="F742" s="24"/>
      <c r="G742" s="24"/>
      <c r="H742" s="24"/>
      <c r="I742" s="24"/>
      <c r="J742" s="24"/>
      <c r="K742" s="24"/>
      <c r="L742" s="25"/>
      <c r="M742" s="25"/>
    </row>
    <row r="743" spans="5:13" ht="20.25">
      <c r="E743" s="24"/>
      <c r="F743" s="24"/>
      <c r="G743" s="24"/>
      <c r="H743" s="24"/>
      <c r="I743" s="24"/>
      <c r="J743" s="24"/>
      <c r="K743" s="24"/>
      <c r="L743" s="25"/>
      <c r="M743" s="25"/>
    </row>
    <row r="744" spans="5:13" ht="20.25">
      <c r="E744" s="24"/>
      <c r="F744" s="24"/>
      <c r="G744" s="24"/>
      <c r="H744" s="24"/>
      <c r="I744" s="24"/>
      <c r="J744" s="24"/>
      <c r="K744" s="24"/>
      <c r="L744" s="25"/>
      <c r="M744" s="25"/>
    </row>
    <row r="745" spans="5:13" ht="20.25">
      <c r="E745" s="24"/>
      <c r="F745" s="24"/>
      <c r="G745" s="24"/>
      <c r="H745" s="24"/>
      <c r="I745" s="24"/>
      <c r="J745" s="24"/>
      <c r="K745" s="24"/>
      <c r="L745" s="25"/>
      <c r="M745" s="25"/>
    </row>
    <row r="746" spans="5:13" ht="20.25">
      <c r="E746" s="24"/>
      <c r="F746" s="24"/>
      <c r="G746" s="24"/>
      <c r="H746" s="24"/>
      <c r="I746" s="24"/>
      <c r="J746" s="24"/>
      <c r="K746" s="24"/>
      <c r="L746" s="25"/>
      <c r="M746" s="25"/>
    </row>
    <row r="747" spans="5:13" ht="20.25">
      <c r="E747" s="24"/>
      <c r="F747" s="24"/>
      <c r="G747" s="24"/>
      <c r="H747" s="24"/>
      <c r="I747" s="24"/>
      <c r="J747" s="24"/>
      <c r="K747" s="24"/>
      <c r="L747" s="25"/>
      <c r="M747" s="25"/>
    </row>
    <row r="748" spans="5:13" ht="20.25">
      <c r="E748" s="24"/>
      <c r="F748" s="24"/>
      <c r="G748" s="24"/>
      <c r="H748" s="24"/>
      <c r="I748" s="24"/>
      <c r="J748" s="24"/>
      <c r="K748" s="24"/>
      <c r="L748" s="25"/>
      <c r="M748" s="25"/>
    </row>
    <row r="749" spans="5:13" ht="20.25">
      <c r="E749" s="24"/>
      <c r="F749" s="24"/>
      <c r="G749" s="24"/>
      <c r="H749" s="24"/>
      <c r="I749" s="24"/>
      <c r="J749" s="24"/>
      <c r="K749" s="24"/>
      <c r="L749" s="25"/>
      <c r="M749" s="25"/>
    </row>
    <row r="750" spans="5:13" ht="20.25">
      <c r="E750" s="24"/>
      <c r="F750" s="24"/>
      <c r="G750" s="24"/>
      <c r="H750" s="24"/>
      <c r="I750" s="24"/>
      <c r="J750" s="24"/>
      <c r="K750" s="24"/>
      <c r="L750" s="25"/>
      <c r="M750" s="25"/>
    </row>
    <row r="751" spans="5:13" ht="20.25">
      <c r="E751" s="24"/>
      <c r="F751" s="24"/>
      <c r="G751" s="24"/>
      <c r="H751" s="24"/>
      <c r="I751" s="24"/>
      <c r="J751" s="24"/>
      <c r="K751" s="24"/>
      <c r="L751" s="25"/>
      <c r="M751" s="25"/>
    </row>
    <row r="752" spans="5:13" ht="20.25">
      <c r="E752" s="24"/>
      <c r="F752" s="24"/>
      <c r="G752" s="24"/>
      <c r="H752" s="24"/>
      <c r="I752" s="24"/>
      <c r="J752" s="24"/>
      <c r="K752" s="24"/>
      <c r="L752" s="25"/>
      <c r="M752" s="25"/>
    </row>
    <row r="753" spans="5:13" ht="20.25">
      <c r="E753" s="24"/>
      <c r="F753" s="24"/>
      <c r="G753" s="24"/>
      <c r="H753" s="24"/>
      <c r="I753" s="24"/>
      <c r="J753" s="24"/>
      <c r="K753" s="24"/>
      <c r="L753" s="25"/>
      <c r="M753" s="25"/>
    </row>
    <row r="754" spans="5:13" ht="20.25">
      <c r="E754" s="24"/>
      <c r="F754" s="24"/>
      <c r="G754" s="24"/>
      <c r="H754" s="24"/>
      <c r="I754" s="24"/>
      <c r="J754" s="24"/>
      <c r="K754" s="24"/>
      <c r="L754" s="25"/>
      <c r="M754" s="25"/>
    </row>
    <row r="755" spans="5:13" ht="20.25">
      <c r="E755" s="24"/>
      <c r="F755" s="24"/>
      <c r="G755" s="24"/>
      <c r="H755" s="24"/>
      <c r="I755" s="24"/>
      <c r="J755" s="24"/>
      <c r="K755" s="24"/>
      <c r="L755" s="25"/>
      <c r="M755" s="25"/>
    </row>
    <row r="756" spans="5:13" ht="20.25">
      <c r="E756" s="24"/>
      <c r="F756" s="24"/>
      <c r="G756" s="24"/>
      <c r="H756" s="24"/>
      <c r="I756" s="24"/>
      <c r="J756" s="24"/>
      <c r="K756" s="24"/>
      <c r="L756" s="25"/>
      <c r="M756" s="25"/>
    </row>
    <row r="757" spans="5:13" ht="20.25">
      <c r="E757" s="24"/>
      <c r="F757" s="24"/>
      <c r="G757" s="24"/>
      <c r="H757" s="24"/>
      <c r="I757" s="24"/>
      <c r="J757" s="24"/>
      <c r="K757" s="24"/>
      <c r="L757" s="25"/>
      <c r="M757" s="25"/>
    </row>
    <row r="758" spans="5:13" ht="20.25">
      <c r="E758" s="24"/>
      <c r="F758" s="24"/>
      <c r="G758" s="24"/>
      <c r="H758" s="24"/>
      <c r="I758" s="24"/>
      <c r="J758" s="24"/>
      <c r="K758" s="24"/>
      <c r="L758" s="25"/>
      <c r="M758" s="25"/>
    </row>
    <row r="759" spans="5:13" ht="20.25">
      <c r="E759" s="24"/>
      <c r="F759" s="24"/>
      <c r="G759" s="24"/>
      <c r="H759" s="24"/>
      <c r="I759" s="24"/>
      <c r="J759" s="24"/>
      <c r="K759" s="24"/>
      <c r="L759" s="25"/>
      <c r="M759" s="25"/>
    </row>
    <row r="760" spans="5:13" ht="20.25">
      <c r="E760" s="24"/>
      <c r="F760" s="24"/>
      <c r="G760" s="24"/>
      <c r="H760" s="24"/>
      <c r="I760" s="24"/>
      <c r="J760" s="24"/>
      <c r="K760" s="24"/>
      <c r="L760" s="25"/>
      <c r="M760" s="25"/>
    </row>
    <row r="761" spans="5:11" ht="20.25">
      <c r="E761" s="42"/>
      <c r="F761" s="42"/>
      <c r="G761" s="42"/>
      <c r="H761" s="42"/>
      <c r="I761" s="42"/>
      <c r="J761" s="42"/>
      <c r="K761" s="42"/>
    </row>
    <row r="762" spans="5:11" ht="20.25">
      <c r="E762" s="42"/>
      <c r="F762" s="42"/>
      <c r="G762" s="42"/>
      <c r="H762" s="42"/>
      <c r="I762" s="42"/>
      <c r="J762" s="42"/>
      <c r="K762" s="42"/>
    </row>
    <row r="763" spans="5:11" ht="20.25">
      <c r="E763" s="42"/>
      <c r="F763" s="42"/>
      <c r="G763" s="42"/>
      <c r="H763" s="42"/>
      <c r="I763" s="42"/>
      <c r="J763" s="42"/>
      <c r="K763" s="42"/>
    </row>
    <row r="764" spans="5:11" ht="20.25">
      <c r="E764" s="42"/>
      <c r="F764" s="42"/>
      <c r="G764" s="42"/>
      <c r="H764" s="42"/>
      <c r="I764" s="42"/>
      <c r="J764" s="42"/>
      <c r="K764" s="42"/>
    </row>
    <row r="765" spans="5:11" ht="20.25">
      <c r="E765" s="42"/>
      <c r="F765" s="42"/>
      <c r="G765" s="42"/>
      <c r="H765" s="42"/>
      <c r="I765" s="42"/>
      <c r="J765" s="42"/>
      <c r="K765" s="42"/>
    </row>
    <row r="766" spans="5:11" ht="20.25">
      <c r="E766" s="42"/>
      <c r="F766" s="42"/>
      <c r="G766" s="42"/>
      <c r="H766" s="42"/>
      <c r="I766" s="42"/>
      <c r="J766" s="42"/>
      <c r="K766" s="42"/>
    </row>
    <row r="767" spans="5:11" ht="20.25">
      <c r="E767" s="42"/>
      <c r="F767" s="42"/>
      <c r="G767" s="42"/>
      <c r="H767" s="42"/>
      <c r="I767" s="42"/>
      <c r="J767" s="42"/>
      <c r="K767" s="42"/>
    </row>
    <row r="768" spans="5:11" ht="20.25">
      <c r="E768" s="42"/>
      <c r="F768" s="42"/>
      <c r="G768" s="42"/>
      <c r="H768" s="42"/>
      <c r="I768" s="42"/>
      <c r="J768" s="42"/>
      <c r="K768" s="42"/>
    </row>
    <row r="769" spans="5:11" ht="20.25">
      <c r="E769" s="42"/>
      <c r="F769" s="42"/>
      <c r="G769" s="42"/>
      <c r="H769" s="42"/>
      <c r="I769" s="42"/>
      <c r="J769" s="42"/>
      <c r="K769" s="42"/>
    </row>
    <row r="770" spans="5:11" ht="20.25">
      <c r="E770" s="42"/>
      <c r="F770" s="42"/>
      <c r="G770" s="42"/>
      <c r="H770" s="42"/>
      <c r="I770" s="42"/>
      <c r="J770" s="42"/>
      <c r="K770" s="42"/>
    </row>
    <row r="771" spans="5:11" ht="20.25">
      <c r="E771" s="42"/>
      <c r="F771" s="42"/>
      <c r="G771" s="42"/>
      <c r="H771" s="42"/>
      <c r="I771" s="42"/>
      <c r="J771" s="42"/>
      <c r="K771" s="42"/>
    </row>
    <row r="772" spans="5:11" ht="20.25">
      <c r="E772" s="42"/>
      <c r="F772" s="42"/>
      <c r="G772" s="42"/>
      <c r="H772" s="42"/>
      <c r="I772" s="42"/>
      <c r="J772" s="42"/>
      <c r="K772" s="42"/>
    </row>
    <row r="773" spans="5:11" ht="20.25">
      <c r="E773" s="42"/>
      <c r="F773" s="42"/>
      <c r="G773" s="42"/>
      <c r="H773" s="42"/>
      <c r="I773" s="42"/>
      <c r="J773" s="42"/>
      <c r="K773" s="42"/>
    </row>
    <row r="774" spans="5:11" ht="20.25">
      <c r="E774" s="42"/>
      <c r="F774" s="42"/>
      <c r="G774" s="42"/>
      <c r="H774" s="42"/>
      <c r="I774" s="42"/>
      <c r="J774" s="42"/>
      <c r="K774" s="42"/>
    </row>
    <row r="775" spans="5:11" ht="20.25">
      <c r="E775" s="42"/>
      <c r="F775" s="42"/>
      <c r="G775" s="42"/>
      <c r="H775" s="42"/>
      <c r="I775" s="42"/>
      <c r="J775" s="42"/>
      <c r="K775" s="42"/>
    </row>
    <row r="776" spans="5:11" ht="20.25">
      <c r="E776" s="42"/>
      <c r="F776" s="42"/>
      <c r="G776" s="42"/>
      <c r="H776" s="42"/>
      <c r="I776" s="42"/>
      <c r="J776" s="42"/>
      <c r="K776" s="42"/>
    </row>
    <row r="777" spans="5:11" ht="20.25">
      <c r="E777" s="42"/>
      <c r="F777" s="42"/>
      <c r="G777" s="42"/>
      <c r="H777" s="42"/>
      <c r="I777" s="42"/>
      <c r="J777" s="42"/>
      <c r="K777" s="42"/>
    </row>
    <row r="778" spans="5:11" ht="20.25">
      <c r="E778" s="42"/>
      <c r="F778" s="42"/>
      <c r="G778" s="42"/>
      <c r="H778" s="42"/>
      <c r="I778" s="42"/>
      <c r="J778" s="42"/>
      <c r="K778" s="42"/>
    </row>
    <row r="779" spans="5:11" ht="20.25">
      <c r="E779" s="42"/>
      <c r="F779" s="42"/>
      <c r="G779" s="42"/>
      <c r="H779" s="42"/>
      <c r="I779" s="42"/>
      <c r="J779" s="42"/>
      <c r="K779" s="42"/>
    </row>
    <row r="780" spans="5:11" ht="20.25">
      <c r="E780" s="42"/>
      <c r="F780" s="42"/>
      <c r="G780" s="42"/>
      <c r="H780" s="42"/>
      <c r="I780" s="42"/>
      <c r="J780" s="42"/>
      <c r="K780" s="42"/>
    </row>
    <row r="781" spans="5:11" ht="20.25">
      <c r="E781" s="42"/>
      <c r="F781" s="42"/>
      <c r="G781" s="42"/>
      <c r="H781" s="42"/>
      <c r="I781" s="42"/>
      <c r="J781" s="42"/>
      <c r="K781" s="42"/>
    </row>
    <row r="782" spans="5:11" ht="20.25">
      <c r="E782" s="42"/>
      <c r="F782" s="42"/>
      <c r="G782" s="42"/>
      <c r="H782" s="42"/>
      <c r="I782" s="42"/>
      <c r="J782" s="42"/>
      <c r="K782" s="42"/>
    </row>
    <row r="783" spans="5:11" ht="20.25">
      <c r="E783" s="42"/>
      <c r="F783" s="42"/>
      <c r="G783" s="42"/>
      <c r="H783" s="42"/>
      <c r="I783" s="42"/>
      <c r="J783" s="42"/>
      <c r="K783" s="42"/>
    </row>
    <row r="784" spans="5:11" ht="20.25">
      <c r="E784" s="42"/>
      <c r="F784" s="42"/>
      <c r="G784" s="42"/>
      <c r="H784" s="42"/>
      <c r="I784" s="42"/>
      <c r="J784" s="42"/>
      <c r="K784" s="42"/>
    </row>
    <row r="785" spans="5:11" ht="20.25">
      <c r="E785" s="42"/>
      <c r="F785" s="42"/>
      <c r="G785" s="42"/>
      <c r="H785" s="42"/>
      <c r="I785" s="42"/>
      <c r="J785" s="42"/>
      <c r="K785" s="42"/>
    </row>
    <row r="786" spans="5:11" ht="20.25">
      <c r="E786" s="42"/>
      <c r="F786" s="42"/>
      <c r="G786" s="42"/>
      <c r="H786" s="42"/>
      <c r="I786" s="42"/>
      <c r="J786" s="42"/>
      <c r="K786" s="42"/>
    </row>
    <row r="787" spans="5:11" ht="20.25">
      <c r="E787" s="42"/>
      <c r="F787" s="42"/>
      <c r="G787" s="42"/>
      <c r="H787" s="42"/>
      <c r="I787" s="42"/>
      <c r="J787" s="42"/>
      <c r="K787" s="42"/>
    </row>
    <row r="788" spans="5:11" ht="20.25">
      <c r="E788" s="42"/>
      <c r="F788" s="42"/>
      <c r="G788" s="42"/>
      <c r="H788" s="42"/>
      <c r="I788" s="42"/>
      <c r="J788" s="42"/>
      <c r="K788" s="42"/>
    </row>
    <row r="789" spans="5:11" ht="20.25">
      <c r="E789" s="42"/>
      <c r="F789" s="42"/>
      <c r="G789" s="42"/>
      <c r="H789" s="42"/>
      <c r="I789" s="42"/>
      <c r="J789" s="42"/>
      <c r="K789" s="42"/>
    </row>
    <row r="790" spans="5:11" ht="20.25">
      <c r="E790" s="42"/>
      <c r="F790" s="42"/>
      <c r="G790" s="42"/>
      <c r="H790" s="42"/>
      <c r="I790" s="42"/>
      <c r="J790" s="42"/>
      <c r="K790" s="42"/>
    </row>
    <row r="791" spans="5:11" ht="20.25">
      <c r="E791" s="42"/>
      <c r="F791" s="42"/>
      <c r="G791" s="42"/>
      <c r="H791" s="42"/>
      <c r="I791" s="42"/>
      <c r="J791" s="42"/>
      <c r="K791" s="42"/>
    </row>
    <row r="792" spans="5:11" ht="20.25">
      <c r="E792" s="42"/>
      <c r="F792" s="42"/>
      <c r="G792" s="42"/>
      <c r="H792" s="42"/>
      <c r="I792" s="42"/>
      <c r="J792" s="42"/>
      <c r="K792" s="42"/>
    </row>
    <row r="793" spans="5:11" ht="20.25">
      <c r="E793" s="42"/>
      <c r="F793" s="42"/>
      <c r="G793" s="42"/>
      <c r="H793" s="42"/>
      <c r="I793" s="42"/>
      <c r="J793" s="42"/>
      <c r="K793" s="42"/>
    </row>
    <row r="794" spans="5:11" ht="20.25">
      <c r="E794" s="42"/>
      <c r="F794" s="42"/>
      <c r="G794" s="42"/>
      <c r="H794" s="42"/>
      <c r="I794" s="42"/>
      <c r="J794" s="42"/>
      <c r="K794" s="42"/>
    </row>
    <row r="795" spans="5:11" ht="20.25">
      <c r="E795" s="42"/>
      <c r="F795" s="42"/>
      <c r="G795" s="42"/>
      <c r="H795" s="42"/>
      <c r="I795" s="42"/>
      <c r="J795" s="42"/>
      <c r="K795" s="42"/>
    </row>
    <row r="796" spans="5:11" ht="20.25">
      <c r="E796" s="42"/>
      <c r="F796" s="42"/>
      <c r="G796" s="42"/>
      <c r="H796" s="42"/>
      <c r="I796" s="42"/>
      <c r="J796" s="42"/>
      <c r="K796" s="42"/>
    </row>
    <row r="797" spans="5:11" ht="20.25">
      <c r="E797" s="42"/>
      <c r="F797" s="42"/>
      <c r="G797" s="42"/>
      <c r="H797" s="42"/>
      <c r="I797" s="42"/>
      <c r="J797" s="42"/>
      <c r="K797" s="42"/>
    </row>
    <row r="798" spans="5:11" ht="20.25">
      <c r="E798" s="42"/>
      <c r="F798" s="42"/>
      <c r="G798" s="42"/>
      <c r="H798" s="42"/>
      <c r="I798" s="42"/>
      <c r="J798" s="42"/>
      <c r="K798" s="42"/>
    </row>
    <row r="799" spans="5:11" ht="20.25">
      <c r="E799" s="42"/>
      <c r="F799" s="42"/>
      <c r="G799" s="42"/>
      <c r="H799" s="42"/>
      <c r="I799" s="42"/>
      <c r="J799" s="42"/>
      <c r="K799" s="42"/>
    </row>
    <row r="800" spans="5:11" ht="20.25">
      <c r="E800" s="42"/>
      <c r="F800" s="42"/>
      <c r="G800" s="42"/>
      <c r="H800" s="42"/>
      <c r="I800" s="42"/>
      <c r="J800" s="42"/>
      <c r="K800" s="42"/>
    </row>
    <row r="801" spans="5:11" ht="20.25">
      <c r="E801" s="42"/>
      <c r="F801" s="42"/>
      <c r="G801" s="42"/>
      <c r="H801" s="42"/>
      <c r="I801" s="42"/>
      <c r="J801" s="42"/>
      <c r="K801" s="42"/>
    </row>
    <row r="802" spans="5:11" ht="20.25">
      <c r="E802" s="42"/>
      <c r="F802" s="42"/>
      <c r="G802" s="42"/>
      <c r="H802" s="42"/>
      <c r="I802" s="42"/>
      <c r="J802" s="42"/>
      <c r="K802" s="42"/>
    </row>
    <row r="803" spans="5:11" ht="20.25">
      <c r="E803" s="42"/>
      <c r="F803" s="42"/>
      <c r="G803" s="42"/>
      <c r="H803" s="42"/>
      <c r="I803" s="42"/>
      <c r="J803" s="42"/>
      <c r="K803" s="42"/>
    </row>
    <row r="804" spans="5:11" ht="20.25">
      <c r="E804" s="42"/>
      <c r="F804" s="42"/>
      <c r="G804" s="42"/>
      <c r="H804" s="42"/>
      <c r="I804" s="42"/>
      <c r="J804" s="42"/>
      <c r="K804" s="42"/>
    </row>
    <row r="805" spans="5:11" ht="20.25">
      <c r="E805" s="42"/>
      <c r="F805" s="42"/>
      <c r="G805" s="42"/>
      <c r="H805" s="42"/>
      <c r="I805" s="42"/>
      <c r="J805" s="42"/>
      <c r="K805" s="42"/>
    </row>
    <row r="806" spans="5:11" ht="20.25">
      <c r="E806" s="42"/>
      <c r="F806" s="42"/>
      <c r="G806" s="42"/>
      <c r="H806" s="42"/>
      <c r="I806" s="42"/>
      <c r="J806" s="42"/>
      <c r="K806" s="42"/>
    </row>
    <row r="807" spans="5:11" ht="20.25">
      <c r="E807" s="42"/>
      <c r="F807" s="42"/>
      <c r="G807" s="42"/>
      <c r="H807" s="42"/>
      <c r="I807" s="42"/>
      <c r="J807" s="42"/>
      <c r="K807" s="42"/>
    </row>
    <row r="808" spans="5:11" ht="20.25">
      <c r="E808" s="42"/>
      <c r="F808" s="42"/>
      <c r="G808" s="42"/>
      <c r="H808" s="42"/>
      <c r="I808" s="42"/>
      <c r="J808" s="42"/>
      <c r="K808" s="42"/>
    </row>
    <row r="809" spans="5:11" ht="20.25">
      <c r="E809" s="42"/>
      <c r="F809" s="42"/>
      <c r="G809" s="42"/>
      <c r="H809" s="42"/>
      <c r="I809" s="42"/>
      <c r="J809" s="42"/>
      <c r="K809" s="42"/>
    </row>
    <row r="810" spans="5:11" ht="20.25">
      <c r="E810" s="42"/>
      <c r="F810" s="42"/>
      <c r="G810" s="42"/>
      <c r="H810" s="42"/>
      <c r="I810" s="42"/>
      <c r="J810" s="42"/>
      <c r="K810" s="42"/>
    </row>
    <row r="811" spans="5:11" ht="20.25">
      <c r="E811" s="42"/>
      <c r="F811" s="42"/>
      <c r="G811" s="42"/>
      <c r="H811" s="42"/>
      <c r="I811" s="42"/>
      <c r="J811" s="42"/>
      <c r="K811" s="42"/>
    </row>
    <row r="812" spans="5:11" ht="20.25">
      <c r="E812" s="42"/>
      <c r="F812" s="42"/>
      <c r="G812" s="42"/>
      <c r="H812" s="42"/>
      <c r="I812" s="42"/>
      <c r="J812" s="42"/>
      <c r="K812" s="42"/>
    </row>
    <row r="813" spans="5:11" ht="20.25">
      <c r="E813" s="42"/>
      <c r="F813" s="42"/>
      <c r="G813" s="42"/>
      <c r="H813" s="42"/>
      <c r="I813" s="42"/>
      <c r="J813" s="42"/>
      <c r="K813" s="42"/>
    </row>
    <row r="814" spans="5:11" ht="20.25">
      <c r="E814" s="42"/>
      <c r="F814" s="42"/>
      <c r="G814" s="42"/>
      <c r="H814" s="42"/>
      <c r="I814" s="42"/>
      <c r="J814" s="42"/>
      <c r="K814" s="42"/>
    </row>
    <row r="815" spans="5:11" ht="20.25">
      <c r="E815" s="42"/>
      <c r="F815" s="42"/>
      <c r="G815" s="42"/>
      <c r="H815" s="42"/>
      <c r="I815" s="42"/>
      <c r="J815" s="42"/>
      <c r="K815" s="42"/>
    </row>
    <row r="816" spans="5:11" ht="20.25">
      <c r="E816" s="42"/>
      <c r="F816" s="42"/>
      <c r="G816" s="42"/>
      <c r="H816" s="42"/>
      <c r="I816" s="42"/>
      <c r="J816" s="42"/>
      <c r="K816" s="42"/>
    </row>
    <row r="817" spans="5:11" ht="20.25">
      <c r="E817" s="42"/>
      <c r="F817" s="42"/>
      <c r="G817" s="42"/>
      <c r="H817" s="42"/>
      <c r="I817" s="42"/>
      <c r="J817" s="42"/>
      <c r="K817" s="42"/>
    </row>
    <row r="818" spans="5:11" ht="20.25">
      <c r="E818" s="42"/>
      <c r="F818" s="42"/>
      <c r="G818" s="42"/>
      <c r="H818" s="42"/>
      <c r="I818" s="42"/>
      <c r="J818" s="42"/>
      <c r="K818" s="42"/>
    </row>
    <row r="819" spans="5:11" ht="20.25">
      <c r="E819" s="42"/>
      <c r="F819" s="42"/>
      <c r="G819" s="42"/>
      <c r="H819" s="42"/>
      <c r="I819" s="42"/>
      <c r="J819" s="42"/>
      <c r="K819" s="42"/>
    </row>
    <row r="820" spans="5:11" ht="20.25">
      <c r="E820" s="42"/>
      <c r="F820" s="42"/>
      <c r="G820" s="42"/>
      <c r="H820" s="42"/>
      <c r="I820" s="42"/>
      <c r="J820" s="42"/>
      <c r="K820" s="42"/>
    </row>
    <row r="821" spans="5:11" ht="20.25">
      <c r="E821" s="42"/>
      <c r="F821" s="42"/>
      <c r="G821" s="42"/>
      <c r="H821" s="42"/>
      <c r="I821" s="42"/>
      <c r="J821" s="42"/>
      <c r="K821" s="42"/>
    </row>
    <row r="822" spans="5:11" ht="20.25">
      <c r="E822" s="42"/>
      <c r="F822" s="42"/>
      <c r="G822" s="42"/>
      <c r="H822" s="42"/>
      <c r="I822" s="42"/>
      <c r="J822" s="42"/>
      <c r="K822" s="42"/>
    </row>
    <row r="823" spans="5:11" ht="20.25">
      <c r="E823" s="42"/>
      <c r="F823" s="42"/>
      <c r="G823" s="42"/>
      <c r="H823" s="42"/>
      <c r="I823" s="42"/>
      <c r="J823" s="42"/>
      <c r="K823" s="42"/>
    </row>
    <row r="824" spans="5:11" ht="20.25">
      <c r="E824" s="42"/>
      <c r="F824" s="42"/>
      <c r="G824" s="42"/>
      <c r="H824" s="42"/>
      <c r="I824" s="42"/>
      <c r="J824" s="42"/>
      <c r="K824" s="42"/>
    </row>
    <row r="825" spans="5:11" ht="20.25">
      <c r="E825" s="42"/>
      <c r="F825" s="42"/>
      <c r="G825" s="42"/>
      <c r="H825" s="42"/>
      <c r="I825" s="42"/>
      <c r="J825" s="42"/>
      <c r="K825" s="42"/>
    </row>
    <row r="826" spans="5:11" ht="20.25">
      <c r="E826" s="42"/>
      <c r="F826" s="42"/>
      <c r="G826" s="42"/>
      <c r="H826" s="42"/>
      <c r="I826" s="42"/>
      <c r="J826" s="42"/>
      <c r="K826" s="42"/>
    </row>
    <row r="827" spans="5:11" ht="20.25">
      <c r="E827" s="42"/>
      <c r="F827" s="42"/>
      <c r="G827" s="42"/>
      <c r="H827" s="42"/>
      <c r="I827" s="42"/>
      <c r="J827" s="42"/>
      <c r="K827" s="42"/>
    </row>
    <row r="828" spans="5:11" ht="20.25">
      <c r="E828" s="42"/>
      <c r="F828" s="42"/>
      <c r="G828" s="42"/>
      <c r="H828" s="42"/>
      <c r="I828" s="42"/>
      <c r="J828" s="42"/>
      <c r="K828" s="42"/>
    </row>
  </sheetData>
  <mergeCells count="12">
    <mergeCell ref="H36:I36"/>
    <mergeCell ref="E38:F38"/>
    <mergeCell ref="H38:I38"/>
    <mergeCell ref="E14:F14"/>
    <mergeCell ref="H14:I14"/>
    <mergeCell ref="E35:F35"/>
    <mergeCell ref="E36:F36"/>
    <mergeCell ref="H35:I35"/>
    <mergeCell ref="E640:F640"/>
    <mergeCell ref="H640:I640"/>
    <mergeCell ref="E51:F51"/>
    <mergeCell ref="H51:I51"/>
  </mergeCells>
  <printOptions/>
  <pageMargins left="0.39" right="0.16" top="1" bottom="1" header="0.5" footer="0.5"/>
  <pageSetup horizontalDpi="600" verticalDpi="600" orientation="portrait" paperSize="9" scale="54" r:id="rId13"/>
  <headerFooter alignWithMargins="0">
    <oddFooter>&amp;C&amp;"Times New Roman,Regular"&amp;16&amp;P</oddFooter>
  </headerFooter>
  <rowBreaks count="11" manualBreakCount="11">
    <brk id="42" max="255" man="1"/>
    <brk id="100" max="255" man="1"/>
    <brk id="162" max="9" man="1"/>
    <brk id="224" max="9" man="1"/>
    <brk id="293" max="9" man="1"/>
    <brk id="356" max="255" man="1"/>
    <brk id="405" max="9" man="1"/>
    <brk id="453" max="9" man="1"/>
    <brk id="511" max="255" man="1"/>
    <brk id="573" max="9" man="1"/>
    <brk id="633" max="9" man="1"/>
  </rowBreaks>
  <legacyDrawing r:id="rId12"/>
  <oleObjects>
    <oleObject progId="Word.Document.8" shapeId="1269790" r:id="rId1"/>
    <oleObject progId="Word.Document.8" shapeId="2162024" r:id="rId2"/>
    <oleObject progId="Word.Document.8" shapeId="14252734" r:id="rId3"/>
    <oleObject progId="Word.Document.8" shapeId="2421319" r:id="rId4"/>
    <oleObject progId="Word.Document.8" shapeId="730672" r:id="rId5"/>
    <oleObject progId="Word.Document.8" shapeId="2109883" r:id="rId6"/>
    <oleObject progId="Word.Document.8" shapeId="68772" r:id="rId7"/>
    <oleObject progId="Word.Document.8" shapeId="135945" r:id="rId8"/>
    <oleObject progId="Word.Document.8" shapeId="220414" r:id="rId9"/>
    <oleObject progId="Word.Document.8" shapeId="252116" r:id="rId10"/>
    <oleObject progId="Word.Document.8" shapeId="32456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Panama Resources</cp:lastModifiedBy>
  <cp:lastPrinted>2004-02-27T03:59:53Z</cp:lastPrinted>
  <dcterms:created xsi:type="dcterms:W3CDTF">2003-05-12T05:19:09Z</dcterms:created>
  <dcterms:modified xsi:type="dcterms:W3CDTF">2004-02-27T08:47:09Z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629379161</vt:i4>
  </property>
  <property fmtid="{D5CDD505-2E9C-101B-9397-08002B2CF9AE}" pid="3" name="_EmailSubject">
    <vt:lpwstr>annoucement</vt:lpwstr>
  </property>
  <property fmtid="{D5CDD505-2E9C-101B-9397-08002B2CF9AE}" pid="4" name="_AuthorEmail">
    <vt:lpwstr>bwchai@klcssb.com.my</vt:lpwstr>
  </property>
  <property fmtid="{D5CDD505-2E9C-101B-9397-08002B2CF9AE}" pid="5" name="_AuthorEmailDisplayName">
    <vt:lpwstr>FIN - Chai Boey Wah</vt:lpwstr>
  </property>
  <property fmtid="{D5CDD505-2E9C-101B-9397-08002B2CF9AE}" pid="6" name="_PreviousAdHocReviewCycleID">
    <vt:i4>-138120099</vt:i4>
  </property>
  <property fmtid="{D5CDD505-2E9C-101B-9397-08002B2CF9AE}" pid="7" name="_ReviewingToolsShownOnce">
    <vt:lpwstr/>
  </property>
</Properties>
</file>